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rdanishvili\Desktop\XLS ჯამური\"/>
    </mc:Choice>
  </mc:AlternateContent>
  <bookViews>
    <workbookView xWindow="0" yWindow="60" windowWidth="20730" windowHeight="8850" tabRatio="911" firstSheet="3" activeTab="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  <sheet name="Лист1" sheetId="60" r:id="rId21"/>
  </sheets>
  <externalReferences>
    <externalReference r:id="rId22"/>
    <externalReference r:id="rId23"/>
  </externalReferences>
  <definedNames>
    <definedName name="_xlnm._FilterDatabase" localSheetId="9" hidden="1">'ფორმა 5.5'!$A$9:$M$36</definedName>
    <definedName name="_xlnm._FilterDatabase" localSheetId="0" hidden="1">'ფორმა N1'!$A$8:$L$34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5.5'!$A$1:$M$50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N1'!$A$1:$L$51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D66" i="12" l="1"/>
  <c r="D13" i="7"/>
  <c r="C33" i="47"/>
  <c r="L32" i="46" l="1"/>
  <c r="L31" i="46"/>
  <c r="L30" i="46"/>
  <c r="L29" i="46"/>
  <c r="L28" i="46"/>
  <c r="L27" i="46"/>
  <c r="L26" i="46"/>
  <c r="L25" i="46"/>
  <c r="L24" i="46"/>
  <c r="L23" i="46"/>
  <c r="L22" i="46"/>
  <c r="L21" i="46"/>
  <c r="L20" i="46"/>
  <c r="L19" i="46"/>
  <c r="L18" i="46"/>
  <c r="L17" i="46"/>
  <c r="L16" i="46"/>
  <c r="L15" i="46"/>
  <c r="L14" i="46"/>
  <c r="L13" i="46"/>
  <c r="L12" i="46"/>
  <c r="L11" i="46"/>
  <c r="L10" i="46"/>
  <c r="L34" i="46" l="1"/>
  <c r="L33" i="46"/>
  <c r="L36" i="46" s="1"/>
  <c r="C12" i="7" l="1"/>
  <c r="D12" i="7" l="1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38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C27" i="7"/>
  <c r="C26" i="7" s="1"/>
  <c r="D19" i="7"/>
  <c r="C19" i="7"/>
  <c r="D16" i="7"/>
  <c r="C16" i="7"/>
  <c r="D31" i="3"/>
  <c r="C31" i="3"/>
  <c r="C24" i="59" s="1"/>
  <c r="D10" i="7" l="1"/>
  <c r="D9" i="7" s="1"/>
  <c r="C10" i="7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D24" i="47"/>
  <c r="D18" i="47" s="1"/>
  <c r="C24" i="47"/>
  <c r="C18" i="47" s="1"/>
  <c r="C15" i="47"/>
  <c r="C14" i="47" l="1"/>
  <c r="C9" i="47" s="1"/>
  <c r="D14" i="47"/>
  <c r="D9" i="47" s="1"/>
  <c r="H34" i="45"/>
  <c r="G34" i="45"/>
  <c r="I25" i="43"/>
  <c r="H25" i="43"/>
  <c r="G25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D9" i="3" l="1"/>
  <c r="C9" i="3"/>
  <c r="C17" i="59"/>
</calcChain>
</file>

<file path=xl/sharedStrings.xml><?xml version="1.0" encoding="utf-8"?>
<sst xmlns="http://schemas.openxmlformats.org/spreadsheetml/2006/main" count="1263" uniqueCount="652">
  <si>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</si>
  <si>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</si>
  <si>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</si>
  <si>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</si>
  <si>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</si>
  <si>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</si>
  <si>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</si>
  <si>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</si>
  <si>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</si>
  <si>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</si>
  <si>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</si>
  <si>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</si>
  <si>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</si>
  <si>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</si>
  <si>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</si>
  <si>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</si>
  <si>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</si>
  <si>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</si>
  <si>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</si>
  <si>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</si>
  <si>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</si>
  <si>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</si>
  <si>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</si>
  <si>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</si>
  <si>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</si>
  <si>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</si>
  <si>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</si>
  <si>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</si>
  <si>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</si>
  <si>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</si>
  <si>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</si>
  <si>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</si>
  <si>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</si>
  <si>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</si>
  <si>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</si>
  <si>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</si>
  <si>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</si>
  <si>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</si>
  <si>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</si>
  <si>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</si>
  <si>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</si>
  <si>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</si>
  <si>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</si>
  <si>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</si>
  <si>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</si>
  <si>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</si>
  <si>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</si>
  <si>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</si>
  <si>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</si>
  <si>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</si>
  <si>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</si>
  <si>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</si>
  <si>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</si>
  <si>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</si>
  <si>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</si>
  <si>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</si>
  <si>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</si>
  <si>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</si>
  <si>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</si>
  <si>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</si>
  <si>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</si>
  <si>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</si>
  <si>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</si>
  <si>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</si>
  <si>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</si>
  <si>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</si>
  <si>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</si>
  <si>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</si>
  <si>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</si>
  <si>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</si>
  <si>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</si>
  <si>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</si>
  <si>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</si>
  <si>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</si>
  <si>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</si>
  <si>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</si>
  <si>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</si>
  <si>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</si>
  <si>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</si>
  <si>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</si>
  <si>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</si>
  <si>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</si>
  <si>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</si>
  <si>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</si>
  <si>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</si>
  <si>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</si>
  <si>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</si>
  <si>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</si>
  <si>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</si>
  <si>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</si>
  <si>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</si>
  <si>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</si>
  <si>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</si>
  <si>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</si>
  <si>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</si>
  <si>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</si>
  <si>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</si>
  <si>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</si>
  <si>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</si>
  <si>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</si>
  <si>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</si>
  <si>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</si>
  <si>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</si>
  <si>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</si>
  <si>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</si>
  <si>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</si>
  <si>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</si>
  <si>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</si>
  <si>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</si>
  <si>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</si>
  <si>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</si>
  <si>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</si>
  <si>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</si>
  <si>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</si>
  <si>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</si>
  <si>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</si>
  <si>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</si>
  <si>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</si>
  <si>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</si>
  <si>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</si>
  <si>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</si>
  <si>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</si>
  <si>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</si>
  <si>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</si>
  <si>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</si>
  <si>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</si>
  <si>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</si>
  <si>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</si>
  <si>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</si>
  <si>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</si>
  <si>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</si>
  <si>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</si>
  <si>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</si>
  <si>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</si>
  <si>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</si>
  <si>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</si>
  <si>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</si>
  <si>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</si>
  <si>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</si>
  <si>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</si>
  <si>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</si>
  <si>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</si>
  <si>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</si>
  <si>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</si>
  <si>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</si>
  <si>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</si>
  <si>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</si>
  <si>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</si>
  <si>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</si>
  <si>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</si>
  <si>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</si>
  <si>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</si>
  <si>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</si>
  <si>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</si>
  <si>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</si>
  <si>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</si>
  <si>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</si>
  <si>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</si>
  <si>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</si>
  <si>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</si>
  <si>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</si>
  <si>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</si>
  <si>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</si>
  <si>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</si>
  <si>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</si>
  <si>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</si>
  <si>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</si>
  <si>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</si>
  <si>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</si>
  <si>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</si>
  <si>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</si>
  <si>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</si>
  <si>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</si>
  <si>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</si>
  <si>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</si>
  <si>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</si>
  <si>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</si>
  <si>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</si>
  <si>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</si>
  <si>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</si>
  <si>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</si>
  <si>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</si>
  <si>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</si>
  <si>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</si>
  <si>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</si>
  <si>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</si>
  <si>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</si>
  <si>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</si>
  <si>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</si>
  <si>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</si>
  <si>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</si>
  <si>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</si>
  <si>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</si>
  <si>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</si>
  <si>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</si>
  <si>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</si>
  <si>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</si>
  <si>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</si>
  <si>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</si>
  <si>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</si>
  <si>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</si>
  <si>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</si>
  <si>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</si>
  <si>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</si>
  <si>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</si>
  <si>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</si>
  <si>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</si>
  <si>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</si>
  <si>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</si>
  <si>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</si>
  <si>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</si>
  <si>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</si>
  <si>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</si>
  <si>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</si>
  <si>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</si>
  <si>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</si>
  <si>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</si>
  <si>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</si>
  <si>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</si>
  <si>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</si>
  <si>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</si>
  <si>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</si>
  <si>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</si>
  <si>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</si>
  <si>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</si>
  <si>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</si>
  <si>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</si>
  <si>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</si>
  <si>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</si>
  <si>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</si>
  <si>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</si>
  <si>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</si>
  <si>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</si>
  <si>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</si>
  <si>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</si>
  <si>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</si>
  <si>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</si>
  <si>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</si>
  <si>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</si>
  <si>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</si>
  <si>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</si>
  <si>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</si>
  <si>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</si>
  <si>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</si>
  <si>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</si>
  <si>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</si>
  <si>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</si>
  <si>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</si>
  <si>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</si>
  <si>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</si>
  <si>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</si>
  <si>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</si>
  <si>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</si>
  <si>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</si>
  <si>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</si>
  <si>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</si>
  <si>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</si>
  <si>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</si>
  <si>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</si>
  <si>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</si>
  <si>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</si>
  <si>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</si>
  <si>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</si>
  <si>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</si>
  <si>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</si>
  <si>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</si>
  <si>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</si>
  <si>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</si>
  <si>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</si>
  <si>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</si>
  <si>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</si>
  <si>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</si>
  <si>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</si>
  <si>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</si>
  <si>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</si>
  <si>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</si>
  <si>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</si>
  <si>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</si>
  <si>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</si>
  <si>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</si>
  <si>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</si>
  <si>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</si>
  <si>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</si>
  <si>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</si>
  <si>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</si>
  <si>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</si>
  <si>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</si>
  <si>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</si>
  <si>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</si>
  <si>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</si>
  <si>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</si>
  <si>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</si>
  <si>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</si>
  <si>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</si>
  <si>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</si>
  <si>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</si>
  <si>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</si>
  <si>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</si>
  <si>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</si>
  <si>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</si>
  <si>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</si>
  <si>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</si>
  <si>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</si>
  <si>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</si>
  <si>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</si>
  <si>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</si>
  <si>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</si>
  <si>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</si>
  <si>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</si>
  <si>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</si>
  <si>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</si>
  <si>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</si>
  <si>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</si>
  <si>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</si>
  <si>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</si>
  <si>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</si>
  <si>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</si>
  <si>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</si>
  <si>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</si>
  <si>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</si>
  <si>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</si>
  <si>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</si>
  <si>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</si>
  <si>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</si>
  <si>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</si>
  <si>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</si>
  <si>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</si>
  <si>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</si>
  <si>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</si>
  <si>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</si>
  <si>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</si>
  <si>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</si>
  <si>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</si>
  <si>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</si>
  <si>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</si>
  <si>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</si>
  <si>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</si>
  <si>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</si>
  <si>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</si>
  <si>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</si>
  <si>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</si>
  <si>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</si>
  <si>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</si>
  <si>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</si>
  <si>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</si>
  <si>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</si>
  <si>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</si>
  <si>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</si>
  <si>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</si>
  <si>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</si>
  <si>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</si>
  <si>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</si>
  <si>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</si>
  <si>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</si>
  <si>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</si>
  <si>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</si>
  <si>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</si>
  <si>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</si>
  <si>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</si>
  <si>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</si>
  <si>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</si>
  <si>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</si>
  <si>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</si>
  <si>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</si>
  <si>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</si>
  <si>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</si>
  <si>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</si>
  <si>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</si>
  <si>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</si>
  <si>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</si>
  <si>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</si>
  <si>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</si>
  <si>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</si>
  <si>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</si>
  <si>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</si>
  <si>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</si>
  <si>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</si>
  <si>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</si>
  <si>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</si>
  <si>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</si>
  <si>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</si>
  <si>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</si>
  <si>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</si>
  <si>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</si>
  <si>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</si>
  <si>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</si>
  <si>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</si>
  <si>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</si>
  <si>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</si>
  <si>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</si>
  <si>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</si>
  <si>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</si>
  <si>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</si>
  <si>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</si>
  <si>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</si>
  <si>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</si>
  <si>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</si>
  <si>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</si>
  <si>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</si>
  <si>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</si>
  <si>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</si>
  <si>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</si>
  <si>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</si>
  <si>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</si>
  <si>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</si>
  <si>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</si>
  <si>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</si>
  <si>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</si>
  <si>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</si>
  <si>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</si>
  <si>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</si>
  <si>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</si>
  <si>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</si>
  <si>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</si>
  <si>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</si>
  <si>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</si>
  <si>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</si>
  <si>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</si>
  <si>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</si>
  <si>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</si>
  <si>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</si>
  <si>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</si>
  <si>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</si>
  <si>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</si>
  <si>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</si>
  <si>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</si>
  <si>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</si>
  <si>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</si>
  <si>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</si>
  <si>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</si>
  <si>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</si>
  <si>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</si>
  <si>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</si>
  <si>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</si>
  <si>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</si>
  <si>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</si>
  <si>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</si>
  <si>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</si>
  <si>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</si>
  <si>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</si>
  <si>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</si>
  <si>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</si>
  <si>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</si>
  <si>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</si>
  <si>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</si>
  <si>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</si>
  <si>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</si>
  <si>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</si>
  <si>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</si>
  <si>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</si>
  <si>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</si>
  <si>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</si>
  <si>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</si>
  <si>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</si>
  <si>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</si>
  <si>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</si>
  <si>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</si>
  <si>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</si>
  <si>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</si>
  <si>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</si>
  <si>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</si>
  <si>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</si>
  <si>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</si>
  <si>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</si>
  <si>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</si>
  <si>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</si>
  <si>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</si>
  <si>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</si>
  <si>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</si>
  <si>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</si>
  <si>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</si>
  <si>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</si>
  <si>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</si>
  <si>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</si>
  <si>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</si>
  <si>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</si>
  <si>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</si>
  <si>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</si>
  <si>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</si>
  <si>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დავით ოქროპილაშვილი</t>
  </si>
  <si>
    <t>35001067062</t>
  </si>
  <si>
    <t>საქართველოს ბანკი</t>
  </si>
  <si>
    <t>მპგ ქართული ფესვები</t>
  </si>
  <si>
    <t>33001019626</t>
  </si>
  <si>
    <t>თენგიზ ოქროპილაშვილი</t>
  </si>
  <si>
    <t>GE49BG0000000365938927</t>
  </si>
  <si>
    <t>GE91BG0000000346066169</t>
  </si>
  <si>
    <t xml:space="preserve">01.14.11.013.001.01.502. </t>
  </si>
  <si>
    <t>02.04.03.027.01.091</t>
  </si>
  <si>
    <t>04.02.08.082.01.01.509</t>
  </si>
  <si>
    <t xml:space="preserve">05.02.11.006.01.003.  </t>
  </si>
  <si>
    <t>86.19.21.025.01.507</t>
  </si>
  <si>
    <t>03.03.21.055.01.509</t>
  </si>
  <si>
    <t>53.20.37.099</t>
  </si>
  <si>
    <t>26.26.46.023.01.020</t>
  </si>
  <si>
    <t>56.04.52.125</t>
  </si>
  <si>
    <t xml:space="preserve">თბილისი </t>
  </si>
  <si>
    <t>რუსთავი</t>
  </si>
  <si>
    <t>ფოთი</t>
  </si>
  <si>
    <t xml:space="preserve">ბათუმი </t>
  </si>
  <si>
    <t>ამბროლაური</t>
  </si>
  <si>
    <t>ქუთაისი</t>
  </si>
  <si>
    <t xml:space="preserve">თელავი   </t>
  </si>
  <si>
    <t>ოზურგეთი</t>
  </si>
  <si>
    <t>წნორი</t>
  </si>
  <si>
    <t>იჯარა</t>
  </si>
  <si>
    <t>01008004930</t>
  </si>
  <si>
    <t>04001005665</t>
  </si>
  <si>
    <t>55001006801</t>
  </si>
  <si>
    <t>01017032784</t>
  </si>
  <si>
    <t>ფ.პ. ლამარა ბერიშვილი</t>
  </si>
  <si>
    <t xml:space="preserve">ფ.პ.ბექა ბეშკენაძე </t>
  </si>
  <si>
    <r>
      <t>ი.მ.</t>
    </r>
    <r>
      <rPr>
        <sz val="10"/>
        <color rgb="FF444950"/>
        <rFont val="Arial"/>
        <family val="2"/>
        <charset val="204"/>
      </rPr>
      <t xml:space="preserve"> </t>
    </r>
    <r>
      <rPr>
        <sz val="11"/>
        <color theme="1"/>
        <rFont val="Sylfaen"/>
        <family val="1"/>
        <charset val="204"/>
      </rPr>
      <t>მარინა ჩხარტიშვილი</t>
    </r>
  </si>
  <si>
    <t xml:space="preserve">ფ.პ. ნევრესტან დიასამიძე </t>
  </si>
  <si>
    <t xml:space="preserve">ფ.პ. ციალა კვიტაშვილი </t>
  </si>
  <si>
    <t xml:space="preserve">ფ.პ. გიორგი ბარაბაძე  </t>
  </si>
  <si>
    <t xml:space="preserve">ი.მ ჯულიეტა ჯავახიშვილი </t>
  </si>
  <si>
    <t>ფ.პ.ანა ბერძენიშვილი</t>
  </si>
  <si>
    <t xml:space="preserve">ი.მ.ნათელა ბერიაშვილი  </t>
  </si>
  <si>
    <t>თიბისი</t>
  </si>
  <si>
    <t>NO010OK</t>
  </si>
  <si>
    <t>მერსედესი</t>
  </si>
  <si>
    <t>ავტომანქანა</t>
  </si>
  <si>
    <t>ავტომანქანა მაღალი გამავლობის ჯიპი</t>
  </si>
  <si>
    <t>ML 200</t>
  </si>
  <si>
    <t>1.2.7.</t>
  </si>
  <si>
    <t>ბეჭდური რეკლამი ხარჯი</t>
  </si>
  <si>
    <t>ბესიკ ჩუბინიძე</t>
  </si>
  <si>
    <t>01024033864</t>
  </si>
  <si>
    <t>მგპ ქართული ფესვები</t>
  </si>
  <si>
    <t>ნათელა ჯიმშელეიშვილი</t>
  </si>
  <si>
    <t>კვ,მ</t>
  </si>
  <si>
    <t>დაბეჭდილი ბანერი</t>
  </si>
  <si>
    <t>გაზეთი</t>
  </si>
  <si>
    <t>A4</t>
  </si>
  <si>
    <t>Honda</t>
  </si>
  <si>
    <t>Fit</t>
  </si>
  <si>
    <t>JZZ030</t>
  </si>
  <si>
    <t>10.16.2020</t>
  </si>
  <si>
    <t>10.20.2020</t>
  </si>
  <si>
    <t>10.21.2020</t>
  </si>
  <si>
    <t>10.28.2020</t>
  </si>
  <si>
    <t>01025012056</t>
  </si>
  <si>
    <t xml:space="preserve">ლევან დონაძე </t>
  </si>
  <si>
    <t>გოჩა ჩხეიძე</t>
  </si>
  <si>
    <t>GE11TB1886545061622334</t>
  </si>
  <si>
    <t>შპს ვისტა</t>
  </si>
  <si>
    <t>შპს „გამომცემლობა გრიფონი"</t>
  </si>
  <si>
    <t>205208559</t>
  </si>
  <si>
    <t>GE46BG0000000346093363</t>
  </si>
  <si>
    <t>46001003831</t>
  </si>
  <si>
    <t>33001018228</t>
  </si>
  <si>
    <t>01011037335</t>
  </si>
  <si>
    <t>35001123041</t>
  </si>
  <si>
    <t>01012031094</t>
  </si>
  <si>
    <t>03001003091</t>
  </si>
  <si>
    <t>01012016765</t>
  </si>
  <si>
    <t>01025006920</t>
  </si>
  <si>
    <t>09.14.2020</t>
  </si>
  <si>
    <t>09.22.2020</t>
  </si>
  <si>
    <t>09.23.2020</t>
  </si>
  <si>
    <t>09.24.2020</t>
  </si>
  <si>
    <t>09.25.2020</t>
  </si>
  <si>
    <t>09.28.2020</t>
  </si>
  <si>
    <t>09.30.2020</t>
  </si>
  <si>
    <t>GE20BG0000000100850089GEL</t>
  </si>
  <si>
    <t>GE61BG0000000384236500</t>
  </si>
  <si>
    <t>GE37BG0000000714244900</t>
  </si>
  <si>
    <t>GE54BG0000000365844165</t>
  </si>
  <si>
    <t>GE27BG0000000110910900</t>
  </si>
  <si>
    <t>GE56CD0360000006627951</t>
  </si>
  <si>
    <t>GE66BG000000010154184</t>
  </si>
  <si>
    <t>GE50CD0360000008603367</t>
  </si>
  <si>
    <t>GE07TB1100000330718951</t>
  </si>
  <si>
    <t>GE34BG0000000366049680GEL</t>
  </si>
  <si>
    <t>სს „კრედო ბანკი“</t>
  </si>
  <si>
    <t>ლევანი შარაშიძე</t>
  </si>
  <si>
    <t>ნინო დოლიძე</t>
  </si>
  <si>
    <t>მარინა ნინიძე</t>
  </si>
  <si>
    <t>ნიკა ოქროპილაშვილი</t>
  </si>
  <si>
    <t>ევა ხარაძე</t>
  </si>
  <si>
    <t>გია გელაძე</t>
  </si>
  <si>
    <t>ანზორი ბარბაქაძე</t>
  </si>
  <si>
    <t>დავით ჯულაყიძე</t>
  </si>
  <si>
    <t>თამარა ასათიანი</t>
  </si>
  <si>
    <t>ჯიპი</t>
  </si>
  <si>
    <t>₾ML</t>
  </si>
  <si>
    <t>999GUBO</t>
  </si>
  <si>
    <t>მინი ვენი</t>
  </si>
  <si>
    <t>ტოიოტა</t>
  </si>
  <si>
    <t>ვოგსი</t>
  </si>
  <si>
    <t>SU345SU</t>
  </si>
  <si>
    <t>სედანი</t>
  </si>
  <si>
    <t>აქუა</t>
  </si>
  <si>
    <t>SQ279SQ</t>
  </si>
  <si>
    <t>კამრი</t>
  </si>
  <si>
    <t>GG276GG</t>
  </si>
  <si>
    <t>ჰეჩბექი</t>
  </si>
  <si>
    <t>ა კლასი</t>
  </si>
  <si>
    <t>UW441UW</t>
  </si>
  <si>
    <t>ლექსუსი</t>
  </si>
  <si>
    <t>LX 470</t>
  </si>
  <si>
    <t>LX777US</t>
  </si>
  <si>
    <t>BMW</t>
  </si>
  <si>
    <t>525</t>
  </si>
  <si>
    <t>HDH383</t>
  </si>
  <si>
    <t>Volkswagen</t>
  </si>
  <si>
    <t>ჯეტა</t>
  </si>
  <si>
    <t>AAB937</t>
  </si>
  <si>
    <t>ვიტო</t>
  </si>
  <si>
    <t>PE010PO</t>
  </si>
  <si>
    <t>320</t>
  </si>
  <si>
    <t>MM872UU</t>
  </si>
  <si>
    <t>NISSAN</t>
  </si>
  <si>
    <t>თეანა</t>
  </si>
  <si>
    <t>ZWW917LL</t>
  </si>
  <si>
    <t>01019004802</t>
  </si>
  <si>
    <t>ნუგზარ გუბელაძე</t>
  </si>
  <si>
    <t>20006310084</t>
  </si>
  <si>
    <t>გიორგი ბატიაშვილი</t>
  </si>
  <si>
    <t>26001025767</t>
  </si>
  <si>
    <t>ბორის გოგელია</t>
  </si>
  <si>
    <t>42001011023</t>
  </si>
  <si>
    <t>ბიძინა ჩაჩიბაია</t>
  </si>
  <si>
    <t>01036002694</t>
  </si>
  <si>
    <t>ლევან მასხარაშვილი</t>
  </si>
  <si>
    <t>61006003801</t>
  </si>
  <si>
    <t>ვახტანგ კახიძე</t>
  </si>
  <si>
    <t>01008004974</t>
  </si>
  <si>
    <t>ზურაბ ცინცქილაძე</t>
  </si>
  <si>
    <t>61006009053</t>
  </si>
  <si>
    <t>შოთა ჯაფარიძე</t>
  </si>
  <si>
    <t>01008011228</t>
  </si>
  <si>
    <t>თეა ცინცქილაძე</t>
  </si>
  <si>
    <t>A3</t>
  </si>
  <si>
    <t>პლაკატი</t>
  </si>
  <si>
    <t>ია გოდერძიშვილი</t>
  </si>
  <si>
    <t>გიორგი სულხანიშვილი</t>
  </si>
  <si>
    <t>A4/3</t>
  </si>
  <si>
    <t>ფლაერი</t>
  </si>
  <si>
    <t>შპს პრინტ ჰაუსე</t>
  </si>
  <si>
    <t xml:space="preserve">აფიშა </t>
  </si>
  <si>
    <t>შპს მოდერნ გრაფიკი</t>
  </si>
  <si>
    <t>1*20</t>
  </si>
  <si>
    <t>ტრანსფარანტი/ბანერი</t>
  </si>
  <si>
    <t>ქუჩაში დამონტაჟებული ეკრანი</t>
  </si>
  <si>
    <t>შპს ტოტალ სერვისი</t>
  </si>
  <si>
    <t>მონიტორის იჯარა</t>
  </si>
  <si>
    <t>ბადესტიკრი</t>
  </si>
  <si>
    <t>ბილბორდი</t>
  </si>
  <si>
    <t>3*6</t>
  </si>
  <si>
    <t>01.09-13.11.2020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</si>
</sst>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₾_-;\-* #,##0.00\ _₾_-;_-* &quot;-&quot;??\ _₾_-;_-@_-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  <numFmt numFmtId="170" formatCode="[Black]#,##0.00;[Red]\(#,##0.00\);[Black]#,##0.00"/>
  </numFmts>
  <fonts count="4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Sylfaen"/>
      <family val="1"/>
      <charset val="204"/>
    </font>
    <font>
      <b/>
      <sz val="10"/>
      <color theme="1"/>
      <name val="Arial"/>
      <family val="2"/>
      <charset val="204"/>
    </font>
    <font>
      <sz val="10"/>
      <color rgb="FF444950"/>
      <name val="Arial"/>
      <family val="2"/>
      <charset val="204"/>
    </font>
    <font>
      <sz val="10"/>
      <name val="Arial"/>
      <family val="2"/>
      <charset val="204"/>
    </font>
    <font>
      <b/>
      <sz val="8"/>
      <name val="Sylfaen"/>
      <family val="1"/>
      <charset val="204"/>
    </font>
    <font>
      <sz val="8"/>
      <name val="Sylfae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  <xf numFmtId="164" fontId="40" fillId="0" borderId="0" applyFont="0" applyFill="0" applyBorder="0" applyAlignment="0" applyProtection="0"/>
  </cellStyleXfs>
  <cellXfs count="48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167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0" xfId="9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8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0" xfId="9" applyFont="1" applyFill="1" applyBorder="1" applyAlignment="1" applyProtection="1">
      <alignment vertical="center"/>
    </xf>
    <xf numFmtId="14" fontId="19" fillId="0" borderId="39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0" xfId="0" applyFont="1" applyFill="1" applyBorder="1" applyAlignment="1" applyProtection="1">
      <alignment vertical="center"/>
    </xf>
    <xf numFmtId="0" fontId="19" fillId="5" borderId="39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0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9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0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0" fontId="19" fillId="0" borderId="0" xfId="0" applyNumberFormat="1" applyFont="1" applyFill="1" applyBorder="1" applyAlignment="1">
      <alignment horizontal="left" vertical="center"/>
    </xf>
    <xf numFmtId="0" fontId="35" fillId="0" borderId="1" xfId="0" applyFont="1" applyBorder="1"/>
    <xf numFmtId="0" fontId="36" fillId="0" borderId="1" xfId="0" applyFont="1" applyBorder="1"/>
    <xf numFmtId="0" fontId="35" fillId="0" borderId="1" xfId="0" applyNumberFormat="1" applyFont="1" applyBorder="1"/>
    <xf numFmtId="0" fontId="37" fillId="0" borderId="1" xfId="0" applyFont="1" applyBorder="1"/>
    <xf numFmtId="0" fontId="0" fillId="0" borderId="1" xfId="0" applyBorder="1"/>
    <xf numFmtId="49" fontId="35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0" fontId="3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35" fillId="0" borderId="1" xfId="0" applyFont="1" applyFill="1" applyBorder="1"/>
    <xf numFmtId="0" fontId="36" fillId="0" borderId="1" xfId="0" applyFont="1" applyFill="1" applyBorder="1"/>
    <xf numFmtId="0" fontId="0" fillId="0" borderId="1" xfId="0" applyFill="1" applyBorder="1"/>
    <xf numFmtId="0" fontId="38" fillId="0" borderId="1" xfId="0" applyFont="1" applyBorder="1"/>
    <xf numFmtId="14" fontId="35" fillId="0" borderId="1" xfId="0" applyNumberFormat="1" applyFont="1" applyBorder="1"/>
    <xf numFmtId="49" fontId="17" fillId="0" borderId="1" xfId="3" applyNumberFormat="1" applyFont="1" applyBorder="1" applyProtection="1">
      <protection locked="0"/>
    </xf>
    <xf numFmtId="0" fontId="17" fillId="0" borderId="1" xfId="3" applyFont="1" applyBorder="1" applyAlignment="1" applyProtection="1">
      <alignment wrapText="1"/>
      <protection locked="0"/>
    </xf>
    <xf numFmtId="0" fontId="27" fillId="0" borderId="19" xfId="11" applyFont="1" applyBorder="1" applyAlignment="1" applyProtection="1">
      <alignment wrapText="1"/>
      <protection locked="0"/>
    </xf>
    <xf numFmtId="14" fontId="19" fillId="0" borderId="2" xfId="9" applyNumberFormat="1" applyFont="1" applyBorder="1" applyAlignment="1" applyProtection="1">
      <alignment vertical="center" wrapText="1"/>
      <protection locked="0"/>
    </xf>
    <xf numFmtId="0" fontId="17" fillId="0" borderId="1" xfId="3" applyFont="1" applyFill="1" applyBorder="1" applyProtection="1">
      <protection locked="0"/>
    </xf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64" fontId="22" fillId="2" borderId="1" xfId="16" applyFont="1" applyFill="1" applyBorder="1" applyAlignment="1" applyProtection="1">
      <alignment horizontal="center"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170" fontId="20" fillId="0" borderId="41" xfId="0" applyNumberFormat="1" applyFont="1" applyFill="1" applyBorder="1" applyAlignment="1">
      <alignment vertical="top"/>
    </xf>
    <xf numFmtId="0" fontId="32" fillId="0" borderId="5" xfId="9" applyFont="1" applyFill="1" applyBorder="1" applyAlignment="1" applyProtection="1">
      <alignment vertical="center"/>
      <protection locked="0"/>
    </xf>
    <xf numFmtId="0" fontId="41" fillId="0" borderId="42" xfId="0" applyFont="1" applyBorder="1" applyAlignment="1">
      <alignment horizontal="right" vertical="center" wrapText="1"/>
    </xf>
    <xf numFmtId="0" fontId="19" fillId="0" borderId="1" xfId="15" quotePrefix="1" applyFont="1" applyBorder="1" applyAlignment="1" applyProtection="1">
      <alignment vertical="center" wrapText="1"/>
      <protection locked="0"/>
    </xf>
    <xf numFmtId="1" fontId="19" fillId="0" borderId="1" xfId="15" quotePrefix="1" applyNumberFormat="1" applyFont="1" applyBorder="1" applyAlignment="1" applyProtection="1">
      <alignment vertical="center" wrapText="1"/>
      <protection locked="0"/>
    </xf>
    <xf numFmtId="49" fontId="20" fillId="0" borderId="41" xfId="0" applyNumberFormat="1" applyFont="1" applyFill="1" applyBorder="1" applyAlignment="1">
      <alignment horizontal="right" vertical="top"/>
    </xf>
    <xf numFmtId="0" fontId="41" fillId="0" borderId="0" xfId="0" applyFont="1"/>
    <xf numFmtId="3" fontId="17" fillId="7" borderId="35" xfId="1" applyNumberFormat="1" applyFont="1" applyFill="1" applyBorder="1" applyAlignment="1" applyProtection="1">
      <alignment horizontal="right" vertical="center" wrapText="1"/>
    </xf>
    <xf numFmtId="3" fontId="17" fillId="7" borderId="34" xfId="1" applyNumberFormat="1" applyFont="1" applyFill="1" applyBorder="1" applyAlignment="1" applyProtection="1">
      <alignment horizontal="right" vertical="center" wrapText="1"/>
    </xf>
    <xf numFmtId="0" fontId="22" fillId="7" borderId="2" xfId="0" applyFont="1" applyFill="1" applyBorder="1" applyProtection="1"/>
    <xf numFmtId="0" fontId="42" fillId="0" borderId="43" xfId="0" applyFont="1" applyFill="1" applyBorder="1" applyAlignment="1">
      <alignment horizontal="right" vertical="center" wrapText="1"/>
    </xf>
    <xf numFmtId="0" fontId="42" fillId="0" borderId="0" xfId="0" applyFont="1" applyFill="1"/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0" applyFont="1" applyFill="1"/>
    <xf numFmtId="3" fontId="22" fillId="0" borderId="1" xfId="1" applyNumberFormat="1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3" fontId="17" fillId="8" borderId="1" xfId="1" applyNumberFormat="1" applyFont="1" applyFill="1" applyBorder="1" applyAlignment="1" applyProtection="1">
      <alignment horizontal="right" vertical="center" wrapText="1"/>
    </xf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6"/>
  <sheetViews>
    <sheetView showGridLines="0" zoomScale="74" zoomScaleNormal="74" zoomScaleSheetLayoutView="91" workbookViewId="0">
      <selection activeCell="G10" sqref="G10"/>
    </sheetView>
  </sheetViews>
  <sheetFormatPr defaultColWidth="9.140625" defaultRowHeight="15"/>
  <cols>
    <col min="1" max="1" width="6.28515625" style="258" bestFit="1" customWidth="1"/>
    <col min="2" max="2" width="13.140625" style="258" customWidth="1"/>
    <col min="3" max="3" width="17.85546875" style="258" customWidth="1"/>
    <col min="4" max="4" width="7.28515625" style="258" customWidth="1"/>
    <col min="5" max="5" width="26.28515625" style="258" customWidth="1"/>
    <col min="6" max="6" width="19.140625" style="259" customWidth="1"/>
    <col min="7" max="7" width="23.42578125" style="259" customWidth="1"/>
    <col min="8" max="8" width="19.140625" style="259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9" customFormat="1">
      <c r="A1" s="327" t="s">
        <v>289</v>
      </c>
      <c r="B1" s="315"/>
      <c r="C1" s="315"/>
      <c r="D1" s="315"/>
      <c r="E1" s="316"/>
      <c r="F1" s="310"/>
      <c r="G1" s="316"/>
      <c r="H1" s="326"/>
      <c r="I1" s="315"/>
      <c r="J1" s="316"/>
      <c r="K1" s="316"/>
      <c r="L1" s="325" t="s">
        <v>97</v>
      </c>
    </row>
    <row r="2" spans="1:12" s="269" customFormat="1">
      <c r="A2" s="324" t="s">
        <v>128</v>
      </c>
      <c r="B2" s="315"/>
      <c r="C2" s="315"/>
      <c r="D2" s="315"/>
      <c r="E2" s="316"/>
      <c r="F2" s="310"/>
      <c r="G2" s="316"/>
      <c r="H2" s="323"/>
      <c r="I2" s="315"/>
      <c r="J2" s="316"/>
      <c r="K2" s="316"/>
      <c r="L2" s="322" t="s">
        <v>651</v>
      </c>
    </row>
    <row r="3" spans="1:12" s="269" customFormat="1">
      <c r="A3" s="321"/>
      <c r="B3" s="315"/>
      <c r="C3" s="320"/>
      <c r="D3" s="319"/>
      <c r="E3" s="316"/>
      <c r="F3" s="318"/>
      <c r="G3" s="316"/>
      <c r="H3" s="316"/>
      <c r="I3" s="310"/>
      <c r="J3" s="315"/>
      <c r="K3" s="315"/>
      <c r="L3" s="314"/>
    </row>
    <row r="4" spans="1:12" s="269" customFormat="1">
      <c r="A4" s="348" t="s">
        <v>257</v>
      </c>
      <c r="B4" s="310"/>
      <c r="C4" s="310"/>
      <c r="D4" s="355"/>
      <c r="E4" s="356"/>
      <c r="F4" s="317"/>
      <c r="G4" s="316"/>
      <c r="H4" s="357"/>
      <c r="I4" s="356"/>
      <c r="J4" s="315"/>
      <c r="K4" s="316"/>
      <c r="L4" s="314"/>
    </row>
    <row r="5" spans="1:12" s="269" customFormat="1" ht="15.75" thickBot="1">
      <c r="A5" s="448" t="s">
        <v>482</v>
      </c>
      <c r="B5" s="448"/>
      <c r="C5" s="448"/>
      <c r="D5" s="448"/>
      <c r="E5" s="448"/>
      <c r="F5" s="448"/>
      <c r="G5" s="317"/>
      <c r="H5" s="317"/>
      <c r="I5" s="316"/>
      <c r="J5" s="315"/>
      <c r="K5" s="315"/>
      <c r="L5" s="314"/>
    </row>
    <row r="6" spans="1:12" ht="15.75" thickBot="1">
      <c r="A6" s="313"/>
      <c r="B6" s="312"/>
      <c r="C6" s="311"/>
      <c r="D6" s="311"/>
      <c r="E6" s="311"/>
      <c r="F6" s="310"/>
      <c r="G6" s="310"/>
      <c r="H6" s="310"/>
      <c r="I6" s="451" t="s">
        <v>405</v>
      </c>
      <c r="J6" s="452"/>
      <c r="K6" s="453"/>
      <c r="L6" s="309"/>
    </row>
    <row r="7" spans="1:12" s="297" customFormat="1" ht="90" thickBot="1">
      <c r="A7" s="308" t="s">
        <v>64</v>
      </c>
      <c r="B7" s="307" t="s">
        <v>129</v>
      </c>
      <c r="C7" s="307" t="s">
        <v>404</v>
      </c>
      <c r="D7" s="306" t="s">
        <v>263</v>
      </c>
      <c r="E7" s="305" t="s">
        <v>403</v>
      </c>
      <c r="F7" s="304" t="s">
        <v>402</v>
      </c>
      <c r="G7" s="303" t="s">
        <v>216</v>
      </c>
      <c r="H7" s="302" t="s">
        <v>213</v>
      </c>
      <c r="I7" s="301" t="s">
        <v>401</v>
      </c>
      <c r="J7" s="300" t="s">
        <v>260</v>
      </c>
      <c r="K7" s="299" t="s">
        <v>217</v>
      </c>
      <c r="L7" s="298" t="s">
        <v>218</v>
      </c>
    </row>
    <row r="8" spans="1:12" s="291" customFormat="1" ht="15.75" thickBot="1">
      <c r="A8" s="295">
        <v>1</v>
      </c>
      <c r="B8" s="294">
        <v>2</v>
      </c>
      <c r="C8" s="296">
        <v>3</v>
      </c>
      <c r="D8" s="296">
        <v>4</v>
      </c>
      <c r="E8" s="295">
        <v>5</v>
      </c>
      <c r="F8" s="294">
        <v>6</v>
      </c>
      <c r="G8" s="296">
        <v>7</v>
      </c>
      <c r="H8" s="294">
        <v>8</v>
      </c>
      <c r="I8" s="295">
        <v>9</v>
      </c>
      <c r="J8" s="294">
        <v>10</v>
      </c>
      <c r="K8" s="293">
        <v>11</v>
      </c>
      <c r="L8" s="292">
        <v>12</v>
      </c>
    </row>
    <row r="9" spans="1:12" ht="30.75">
      <c r="A9" s="290">
        <v>1</v>
      </c>
      <c r="B9" s="428">
        <v>43839</v>
      </c>
      <c r="C9" s="288" t="s">
        <v>478</v>
      </c>
      <c r="D9" s="429">
        <v>3900</v>
      </c>
      <c r="E9" s="426" t="s">
        <v>479</v>
      </c>
      <c r="F9" s="425" t="s">
        <v>480</v>
      </c>
      <c r="G9" s="426" t="s">
        <v>565</v>
      </c>
      <c r="H9" s="427" t="s">
        <v>481</v>
      </c>
      <c r="I9" s="284"/>
      <c r="J9" s="283"/>
      <c r="K9" s="282"/>
      <c r="L9" s="281"/>
    </row>
    <row r="10" spans="1:12" ht="30.75">
      <c r="A10" s="290">
        <v>2</v>
      </c>
      <c r="B10" s="428">
        <v>44021</v>
      </c>
      <c r="C10" s="288" t="s">
        <v>478</v>
      </c>
      <c r="D10" s="429">
        <v>600</v>
      </c>
      <c r="E10" s="426" t="s">
        <v>576</v>
      </c>
      <c r="F10" s="425" t="s">
        <v>550</v>
      </c>
      <c r="G10" s="426" t="s">
        <v>566</v>
      </c>
      <c r="H10" s="427" t="s">
        <v>481</v>
      </c>
      <c r="I10" s="284"/>
      <c r="J10" s="283"/>
      <c r="K10" s="282"/>
      <c r="L10" s="281"/>
    </row>
    <row r="11" spans="1:12" ht="30.75">
      <c r="A11" s="290">
        <v>3</v>
      </c>
      <c r="B11" s="428">
        <v>44021</v>
      </c>
      <c r="C11" s="288" t="s">
        <v>478</v>
      </c>
      <c r="D11" s="429">
        <v>600</v>
      </c>
      <c r="E11" s="426" t="s">
        <v>577</v>
      </c>
      <c r="F11" s="425" t="s">
        <v>551</v>
      </c>
      <c r="G11" s="426" t="s">
        <v>567</v>
      </c>
      <c r="H11" s="427" t="s">
        <v>481</v>
      </c>
      <c r="I11" s="284"/>
      <c r="J11" s="283"/>
      <c r="K11" s="282"/>
      <c r="L11" s="281"/>
    </row>
    <row r="12" spans="1:12" ht="30.75">
      <c r="A12" s="290">
        <v>4</v>
      </c>
      <c r="B12" s="428" t="s">
        <v>558</v>
      </c>
      <c r="C12" s="288" t="s">
        <v>478</v>
      </c>
      <c r="D12" s="429">
        <v>7000</v>
      </c>
      <c r="E12" s="426" t="s">
        <v>484</v>
      </c>
      <c r="F12" s="425" t="s">
        <v>483</v>
      </c>
      <c r="G12" s="426" t="s">
        <v>485</v>
      </c>
      <c r="H12" s="427" t="s">
        <v>481</v>
      </c>
      <c r="I12" s="284"/>
      <c r="J12" s="283"/>
      <c r="K12" s="282"/>
      <c r="L12" s="281"/>
    </row>
    <row r="13" spans="1:12" ht="30.75">
      <c r="A13" s="290">
        <v>5</v>
      </c>
      <c r="B13" s="428" t="s">
        <v>559</v>
      </c>
      <c r="C13" s="288" t="s">
        <v>478</v>
      </c>
      <c r="D13" s="429">
        <v>200</v>
      </c>
      <c r="E13" s="426" t="s">
        <v>578</v>
      </c>
      <c r="F13" s="425" t="s">
        <v>552</v>
      </c>
      <c r="G13" s="426" t="s">
        <v>568</v>
      </c>
      <c r="H13" s="427" t="s">
        <v>481</v>
      </c>
      <c r="I13" s="284"/>
      <c r="J13" s="283"/>
      <c r="K13" s="282"/>
      <c r="L13" s="281"/>
    </row>
    <row r="14" spans="1:12" ht="30.75">
      <c r="A14" s="290">
        <v>6</v>
      </c>
      <c r="B14" s="428" t="s">
        <v>560</v>
      </c>
      <c r="C14" s="288" t="s">
        <v>478</v>
      </c>
      <c r="D14" s="429">
        <v>100</v>
      </c>
      <c r="E14" s="426" t="s">
        <v>578</v>
      </c>
      <c r="F14" s="425" t="s">
        <v>552</v>
      </c>
      <c r="G14" s="426" t="s">
        <v>568</v>
      </c>
      <c r="H14" s="427" t="s">
        <v>481</v>
      </c>
      <c r="I14" s="284"/>
      <c r="J14" s="283"/>
      <c r="K14" s="282"/>
      <c r="L14" s="281"/>
    </row>
    <row r="15" spans="1:12" ht="30.75">
      <c r="A15" s="290">
        <v>7</v>
      </c>
      <c r="B15" s="428" t="s">
        <v>560</v>
      </c>
      <c r="C15" s="288" t="s">
        <v>478</v>
      </c>
      <c r="D15" s="429">
        <v>4400</v>
      </c>
      <c r="E15" s="426" t="s">
        <v>579</v>
      </c>
      <c r="F15" s="425" t="s">
        <v>553</v>
      </c>
      <c r="G15" s="426" t="s">
        <v>569</v>
      </c>
      <c r="H15" s="427" t="s">
        <v>481</v>
      </c>
      <c r="I15" s="284"/>
      <c r="J15" s="283"/>
      <c r="K15" s="282"/>
      <c r="L15" s="281"/>
    </row>
    <row r="16" spans="1:12" ht="30.75">
      <c r="A16" s="290">
        <v>8</v>
      </c>
      <c r="B16" s="428" t="s">
        <v>561</v>
      </c>
      <c r="C16" s="288" t="s">
        <v>478</v>
      </c>
      <c r="D16" s="429">
        <v>2100</v>
      </c>
      <c r="E16" s="426" t="s">
        <v>479</v>
      </c>
      <c r="F16" s="425" t="s">
        <v>480</v>
      </c>
      <c r="G16" s="426" t="s">
        <v>565</v>
      </c>
      <c r="H16" s="427" t="s">
        <v>481</v>
      </c>
      <c r="I16" s="284"/>
      <c r="J16" s="283"/>
      <c r="K16" s="282"/>
      <c r="L16" s="281"/>
    </row>
    <row r="17" spans="1:12" ht="30.75">
      <c r="A17" s="290">
        <v>9</v>
      </c>
      <c r="B17" s="428" t="s">
        <v>562</v>
      </c>
      <c r="C17" s="288" t="s">
        <v>478</v>
      </c>
      <c r="D17" s="429">
        <v>500</v>
      </c>
      <c r="E17" s="426" t="s">
        <v>479</v>
      </c>
      <c r="F17" s="425" t="s">
        <v>480</v>
      </c>
      <c r="G17" s="426" t="s">
        <v>565</v>
      </c>
      <c r="H17" s="427" t="s">
        <v>481</v>
      </c>
      <c r="I17" s="284"/>
      <c r="J17" s="283"/>
      <c r="K17" s="282"/>
      <c r="L17" s="281"/>
    </row>
    <row r="18" spans="1:12" ht="30">
      <c r="A18" s="290">
        <v>10</v>
      </c>
      <c r="B18" s="428" t="s">
        <v>562</v>
      </c>
      <c r="C18" s="288" t="s">
        <v>478</v>
      </c>
      <c r="D18" s="429">
        <v>248</v>
      </c>
      <c r="E18" s="426" t="s">
        <v>580</v>
      </c>
      <c r="F18" s="425" t="s">
        <v>554</v>
      </c>
      <c r="G18" s="426" t="s">
        <v>570</v>
      </c>
      <c r="H18" s="427" t="s">
        <v>575</v>
      </c>
      <c r="I18" s="284"/>
      <c r="J18" s="283"/>
      <c r="K18" s="282"/>
      <c r="L18" s="281"/>
    </row>
    <row r="19" spans="1:12" ht="30.75">
      <c r="A19" s="290">
        <v>11</v>
      </c>
      <c r="B19" s="428" t="s">
        <v>563</v>
      </c>
      <c r="C19" s="288" t="s">
        <v>478</v>
      </c>
      <c r="D19" s="433">
        <v>662</v>
      </c>
      <c r="E19" s="426" t="s">
        <v>581</v>
      </c>
      <c r="F19" s="425" t="s">
        <v>555</v>
      </c>
      <c r="G19" s="426" t="s">
        <v>571</v>
      </c>
      <c r="H19" s="427" t="s">
        <v>481</v>
      </c>
      <c r="I19" s="284"/>
      <c r="J19" s="283"/>
      <c r="K19" s="282"/>
      <c r="L19" s="281"/>
    </row>
    <row r="20" spans="1:12" ht="30">
      <c r="A20" s="290">
        <v>12</v>
      </c>
      <c r="B20" s="428" t="s">
        <v>563</v>
      </c>
      <c r="C20" s="288" t="s">
        <v>478</v>
      </c>
      <c r="D20" s="433">
        <v>249</v>
      </c>
      <c r="E20" s="426" t="s">
        <v>582</v>
      </c>
      <c r="F20" s="425" t="s">
        <v>556</v>
      </c>
      <c r="G20" s="426" t="s">
        <v>572</v>
      </c>
      <c r="H20" s="427" t="s">
        <v>575</v>
      </c>
      <c r="I20" s="284"/>
      <c r="J20" s="283"/>
      <c r="K20" s="282"/>
      <c r="L20" s="281"/>
    </row>
    <row r="21" spans="1:12" ht="30">
      <c r="A21" s="290">
        <v>13</v>
      </c>
      <c r="B21" s="428" t="s">
        <v>564</v>
      </c>
      <c r="C21" s="288" t="s">
        <v>478</v>
      </c>
      <c r="D21" s="429">
        <v>500</v>
      </c>
      <c r="E21" s="426" t="s">
        <v>583</v>
      </c>
      <c r="F21" s="425" t="s">
        <v>557</v>
      </c>
      <c r="G21" s="426" t="s">
        <v>573</v>
      </c>
      <c r="H21" s="427" t="s">
        <v>519</v>
      </c>
      <c r="I21" s="284"/>
      <c r="J21" s="283"/>
      <c r="K21" s="282"/>
      <c r="L21" s="281"/>
    </row>
    <row r="22" spans="1:12" ht="30.75">
      <c r="A22" s="290">
        <v>14</v>
      </c>
      <c r="B22" s="428">
        <v>43871</v>
      </c>
      <c r="C22" s="288" t="s">
        <v>478</v>
      </c>
      <c r="D22" s="429">
        <v>30000</v>
      </c>
      <c r="E22" s="426" t="s">
        <v>484</v>
      </c>
      <c r="F22" s="425" t="s">
        <v>483</v>
      </c>
      <c r="G22" s="426" t="s">
        <v>485</v>
      </c>
      <c r="H22" s="427" t="s">
        <v>481</v>
      </c>
      <c r="I22" s="284"/>
      <c r="J22" s="283"/>
      <c r="K22" s="282"/>
      <c r="L22" s="281"/>
    </row>
    <row r="23" spans="1:12" ht="30.75">
      <c r="A23" s="290">
        <v>15</v>
      </c>
      <c r="B23" s="428">
        <v>44022</v>
      </c>
      <c r="C23" s="288" t="s">
        <v>478</v>
      </c>
      <c r="D23" s="429">
        <v>11000</v>
      </c>
      <c r="E23" s="426" t="s">
        <v>484</v>
      </c>
      <c r="F23" s="425" t="s">
        <v>483</v>
      </c>
      <c r="G23" s="426" t="s">
        <v>485</v>
      </c>
      <c r="H23" s="427" t="s">
        <v>481</v>
      </c>
      <c r="I23" s="284"/>
      <c r="J23" s="283"/>
      <c r="K23" s="282"/>
      <c r="L23" s="281"/>
    </row>
    <row r="24" spans="1:12" ht="30.75">
      <c r="A24" s="290">
        <v>16</v>
      </c>
      <c r="B24" s="428">
        <v>44053</v>
      </c>
      <c r="C24" s="288" t="s">
        <v>478</v>
      </c>
      <c r="D24" s="429">
        <v>600</v>
      </c>
      <c r="E24" s="426" t="s">
        <v>584</v>
      </c>
      <c r="F24" s="425">
        <v>33001003771</v>
      </c>
      <c r="G24" s="426" t="s">
        <v>574</v>
      </c>
      <c r="H24" s="427" t="s">
        <v>481</v>
      </c>
      <c r="I24" s="284"/>
      <c r="J24" s="283"/>
      <c r="K24" s="282"/>
      <c r="L24" s="281"/>
    </row>
    <row r="25" spans="1:12" ht="30.75">
      <c r="A25" s="290">
        <v>17</v>
      </c>
      <c r="B25" s="428">
        <v>44175</v>
      </c>
      <c r="C25" s="288" t="s">
        <v>478</v>
      </c>
      <c r="D25" s="429">
        <v>3500</v>
      </c>
      <c r="E25" s="426" t="s">
        <v>484</v>
      </c>
      <c r="F25" s="425" t="s">
        <v>483</v>
      </c>
      <c r="G25" s="426" t="s">
        <v>485</v>
      </c>
      <c r="H25" s="427" t="s">
        <v>481</v>
      </c>
      <c r="I25" s="284"/>
      <c r="J25" s="283"/>
      <c r="K25" s="282"/>
      <c r="L25" s="281"/>
    </row>
    <row r="26" spans="1:12" ht="30.75">
      <c r="A26" s="290">
        <v>18</v>
      </c>
      <c r="B26" s="428" t="s">
        <v>538</v>
      </c>
      <c r="C26" s="288" t="s">
        <v>478</v>
      </c>
      <c r="D26" s="429">
        <v>600</v>
      </c>
      <c r="E26" s="426" t="s">
        <v>484</v>
      </c>
      <c r="F26" s="425" t="s">
        <v>483</v>
      </c>
      <c r="G26" s="426" t="s">
        <v>485</v>
      </c>
      <c r="H26" s="427" t="s">
        <v>481</v>
      </c>
      <c r="I26" s="284"/>
      <c r="J26" s="283"/>
      <c r="K26" s="282"/>
      <c r="L26" s="281"/>
    </row>
    <row r="27" spans="1:12" ht="30.75">
      <c r="A27" s="290">
        <v>19</v>
      </c>
      <c r="B27" s="428" t="s">
        <v>539</v>
      </c>
      <c r="C27" s="288" t="s">
        <v>478</v>
      </c>
      <c r="D27" s="429">
        <v>800</v>
      </c>
      <c r="E27" s="426" t="s">
        <v>484</v>
      </c>
      <c r="F27" s="425" t="s">
        <v>483</v>
      </c>
      <c r="G27" s="426" t="s">
        <v>485</v>
      </c>
      <c r="H27" s="427" t="s">
        <v>481</v>
      </c>
      <c r="I27" s="284"/>
      <c r="J27" s="283"/>
      <c r="K27" s="282"/>
      <c r="L27" s="281"/>
    </row>
    <row r="28" spans="1:12" ht="30.75">
      <c r="A28" s="290">
        <v>20</v>
      </c>
      <c r="B28" s="428" t="s">
        <v>539</v>
      </c>
      <c r="C28" s="288" t="s">
        <v>478</v>
      </c>
      <c r="D28" s="429">
        <v>100</v>
      </c>
      <c r="E28" s="426" t="s">
        <v>484</v>
      </c>
      <c r="F28" s="425" t="s">
        <v>483</v>
      </c>
      <c r="G28" s="426" t="s">
        <v>485</v>
      </c>
      <c r="H28" s="427" t="s">
        <v>481</v>
      </c>
      <c r="I28" s="284"/>
      <c r="J28" s="283"/>
      <c r="K28" s="282"/>
      <c r="L28" s="281"/>
    </row>
    <row r="29" spans="1:12" ht="30">
      <c r="A29" s="290">
        <v>21</v>
      </c>
      <c r="B29" s="428" t="s">
        <v>540</v>
      </c>
      <c r="C29" s="288" t="s">
        <v>478</v>
      </c>
      <c r="D29" s="429">
        <v>600</v>
      </c>
      <c r="E29" s="426" t="s">
        <v>544</v>
      </c>
      <c r="F29" s="425" t="s">
        <v>542</v>
      </c>
      <c r="G29" s="426" t="s">
        <v>545</v>
      </c>
      <c r="H29" s="427" t="s">
        <v>519</v>
      </c>
      <c r="I29" s="284"/>
      <c r="J29" s="283"/>
      <c r="K29" s="282"/>
      <c r="L29" s="281"/>
    </row>
    <row r="30" spans="1:12" ht="30.75">
      <c r="A30" s="290">
        <v>22</v>
      </c>
      <c r="B30" s="428" t="s">
        <v>541</v>
      </c>
      <c r="C30" s="288" t="s">
        <v>478</v>
      </c>
      <c r="D30" s="429">
        <v>1000</v>
      </c>
      <c r="E30" s="426" t="s">
        <v>484</v>
      </c>
      <c r="F30" s="425" t="s">
        <v>483</v>
      </c>
      <c r="G30" s="426" t="s">
        <v>485</v>
      </c>
      <c r="H30" s="427" t="s">
        <v>481</v>
      </c>
      <c r="I30" s="284"/>
      <c r="J30" s="283"/>
      <c r="K30" s="282"/>
      <c r="L30" s="281"/>
    </row>
    <row r="31" spans="1:12" ht="30.75">
      <c r="A31" s="290">
        <v>23</v>
      </c>
      <c r="B31" s="428">
        <v>43872</v>
      </c>
      <c r="C31" s="288" t="s">
        <v>478</v>
      </c>
      <c r="D31" s="429">
        <v>600</v>
      </c>
      <c r="E31" s="426" t="s">
        <v>543</v>
      </c>
      <c r="F31" s="425">
        <v>33031006018</v>
      </c>
      <c r="G31" s="426" t="s">
        <v>549</v>
      </c>
      <c r="H31" s="427" t="s">
        <v>481</v>
      </c>
      <c r="I31" s="284"/>
      <c r="J31" s="283"/>
      <c r="K31" s="282"/>
      <c r="L31" s="281"/>
    </row>
    <row r="32" spans="1:12" ht="15.75">
      <c r="A32" s="290"/>
      <c r="B32" s="428"/>
      <c r="C32" s="288"/>
      <c r="D32" s="434"/>
      <c r="E32" s="426"/>
      <c r="F32" s="425"/>
      <c r="G32" s="426"/>
      <c r="H32" s="427"/>
      <c r="I32" s="284"/>
      <c r="J32" s="283"/>
      <c r="K32" s="282"/>
      <c r="L32" s="281"/>
    </row>
    <row r="33" spans="1:12">
      <c r="A33" s="290"/>
      <c r="B33" s="289"/>
      <c r="C33" s="288"/>
      <c r="D33" s="287"/>
      <c r="E33" s="286"/>
      <c r="F33" s="285"/>
      <c r="G33" s="285"/>
      <c r="H33" s="285"/>
      <c r="I33" s="284"/>
      <c r="J33" s="283"/>
      <c r="K33" s="282"/>
      <c r="L33" s="281"/>
    </row>
    <row r="34" spans="1:12" ht="15.75" thickBot="1">
      <c r="A34" s="280" t="s">
        <v>259</v>
      </c>
      <c r="B34" s="279"/>
      <c r="C34" s="278"/>
      <c r="D34" s="277"/>
      <c r="E34" s="276"/>
      <c r="F34" s="275"/>
      <c r="G34" s="275"/>
      <c r="H34" s="275"/>
      <c r="I34" s="274"/>
      <c r="J34" s="273"/>
      <c r="K34" s="272"/>
      <c r="L34" s="271"/>
    </row>
    <row r="35" spans="1:12">
      <c r="A35" s="261"/>
      <c r="B35" s="262"/>
      <c r="C35" s="261"/>
      <c r="D35" s="262"/>
      <c r="E35" s="261"/>
      <c r="F35" s="262"/>
      <c r="G35" s="261"/>
      <c r="H35" s="262"/>
      <c r="I35" s="261"/>
      <c r="J35" s="262"/>
      <c r="K35" s="261"/>
      <c r="L35" s="262"/>
    </row>
    <row r="36" spans="1:12">
      <c r="A36" s="261"/>
      <c r="B36" s="268"/>
      <c r="C36" s="261"/>
      <c r="D36" s="268"/>
      <c r="E36" s="261"/>
      <c r="F36" s="268"/>
      <c r="G36" s="261"/>
      <c r="H36" s="268"/>
      <c r="I36" s="261"/>
      <c r="J36" s="268"/>
      <c r="K36" s="261"/>
      <c r="L36" s="268"/>
    </row>
    <row r="37" spans="1:12" s="269" customFormat="1">
      <c r="A37" s="450" t="s">
        <v>375</v>
      </c>
      <c r="B37" s="450"/>
      <c r="C37" s="450"/>
      <c r="D37" s="450"/>
      <c r="E37" s="450"/>
      <c r="F37" s="450"/>
      <c r="G37" s="450"/>
      <c r="H37" s="450"/>
      <c r="I37" s="450"/>
      <c r="J37" s="450"/>
      <c r="K37" s="450"/>
      <c r="L37" s="450"/>
    </row>
    <row r="38" spans="1:12" s="270" customFormat="1" ht="12.75">
      <c r="A38" s="450" t="s">
        <v>400</v>
      </c>
      <c r="B38" s="450"/>
      <c r="C38" s="450"/>
      <c r="D38" s="450"/>
      <c r="E38" s="450"/>
      <c r="F38" s="450"/>
      <c r="G38" s="450"/>
      <c r="H38" s="450"/>
      <c r="I38" s="450"/>
      <c r="J38" s="450"/>
      <c r="K38" s="450"/>
      <c r="L38" s="450"/>
    </row>
    <row r="39" spans="1:12" s="270" customFormat="1" ht="12.75">
      <c r="A39" s="450"/>
      <c r="B39" s="450"/>
      <c r="C39" s="450"/>
      <c r="D39" s="450"/>
      <c r="E39" s="450"/>
      <c r="F39" s="450"/>
      <c r="G39" s="450"/>
      <c r="H39" s="450"/>
      <c r="I39" s="450"/>
      <c r="J39" s="450"/>
      <c r="K39" s="450"/>
      <c r="L39" s="450"/>
    </row>
    <row r="40" spans="1:12" s="269" customFormat="1">
      <c r="A40" s="450" t="s">
        <v>399</v>
      </c>
      <c r="B40" s="450"/>
      <c r="C40" s="450"/>
      <c r="D40" s="450"/>
      <c r="E40" s="450"/>
      <c r="F40" s="450"/>
      <c r="G40" s="450"/>
      <c r="H40" s="450"/>
      <c r="I40" s="450"/>
      <c r="J40" s="450"/>
      <c r="K40" s="450"/>
      <c r="L40" s="450"/>
    </row>
    <row r="41" spans="1:12" s="269" customFormat="1">
      <c r="A41" s="450"/>
      <c r="B41" s="450"/>
      <c r="C41" s="450"/>
      <c r="D41" s="450"/>
      <c r="E41" s="450"/>
      <c r="F41" s="450"/>
      <c r="G41" s="450"/>
      <c r="H41" s="450"/>
      <c r="I41" s="450"/>
      <c r="J41" s="450"/>
      <c r="K41" s="450"/>
      <c r="L41" s="450"/>
    </row>
    <row r="42" spans="1:12" s="269" customFormat="1">
      <c r="A42" s="450" t="s">
        <v>398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</row>
    <row r="43" spans="1:12" s="269" customFormat="1">
      <c r="A43" s="261"/>
      <c r="B43" s="262"/>
      <c r="C43" s="261"/>
      <c r="D43" s="262"/>
      <c r="E43" s="261"/>
      <c r="F43" s="262"/>
      <c r="G43" s="261"/>
      <c r="H43" s="262"/>
      <c r="I43" s="261"/>
      <c r="J43" s="262"/>
      <c r="K43" s="261"/>
      <c r="L43" s="262"/>
    </row>
    <row r="44" spans="1:12" s="269" customFormat="1">
      <c r="A44" s="261"/>
      <c r="B44" s="268"/>
      <c r="C44" s="261"/>
      <c r="D44" s="268"/>
      <c r="E44" s="261"/>
      <c r="F44" s="268"/>
      <c r="G44" s="261"/>
      <c r="H44" s="268"/>
      <c r="I44" s="261"/>
      <c r="J44" s="268"/>
      <c r="K44" s="261"/>
      <c r="L44" s="268"/>
    </row>
    <row r="45" spans="1:12" s="269" customFormat="1">
      <c r="A45" s="261"/>
      <c r="B45" s="262"/>
      <c r="C45" s="261"/>
      <c r="D45" s="262"/>
      <c r="E45" s="261"/>
      <c r="F45" s="262"/>
      <c r="G45" s="261"/>
      <c r="H45" s="262"/>
      <c r="I45" s="261"/>
      <c r="J45" s="262"/>
      <c r="K45" s="261"/>
      <c r="L45" s="262"/>
    </row>
    <row r="46" spans="1:12">
      <c r="A46" s="261"/>
      <c r="B46" s="268"/>
      <c r="C46" s="261"/>
      <c r="D46" s="268"/>
      <c r="E46" s="261"/>
      <c r="F46" s="268"/>
      <c r="G46" s="261"/>
      <c r="H46" s="268"/>
      <c r="I46" s="261"/>
      <c r="J46" s="268"/>
      <c r="K46" s="261"/>
      <c r="L46" s="268"/>
    </row>
    <row r="47" spans="1:12" s="263" customFormat="1">
      <c r="A47" s="456" t="s">
        <v>96</v>
      </c>
      <c r="B47" s="456"/>
      <c r="C47" s="262"/>
      <c r="D47" s="261"/>
      <c r="E47" s="262"/>
      <c r="F47" s="262"/>
      <c r="G47" s="261"/>
      <c r="H47" s="262"/>
      <c r="I47" s="262"/>
      <c r="J47" s="261"/>
      <c r="K47" s="262"/>
      <c r="L47" s="261"/>
    </row>
    <row r="48" spans="1:12" s="263" customFormat="1">
      <c r="A48" s="262"/>
      <c r="B48" s="261"/>
      <c r="C48" s="266"/>
      <c r="D48" s="267"/>
      <c r="E48" s="266"/>
      <c r="F48" s="262"/>
      <c r="G48" s="261"/>
      <c r="H48" s="265"/>
      <c r="I48" s="262"/>
      <c r="J48" s="261"/>
      <c r="K48" s="262"/>
      <c r="L48" s="261"/>
    </row>
    <row r="49" spans="1:12" s="263" customFormat="1" ht="15" customHeight="1">
      <c r="A49" s="262"/>
      <c r="B49" s="261"/>
      <c r="C49" s="449" t="s">
        <v>251</v>
      </c>
      <c r="D49" s="449"/>
      <c r="E49" s="449"/>
      <c r="F49" s="262"/>
      <c r="G49" s="261"/>
      <c r="H49" s="454" t="s">
        <v>397</v>
      </c>
      <c r="I49" s="264"/>
      <c r="J49" s="261"/>
      <c r="K49" s="262"/>
      <c r="L49" s="261"/>
    </row>
    <row r="50" spans="1:12" s="263" customFormat="1">
      <c r="A50" s="262"/>
      <c r="B50" s="261"/>
      <c r="C50" s="262"/>
      <c r="D50" s="261"/>
      <c r="E50" s="262"/>
      <c r="F50" s="262"/>
      <c r="G50" s="261"/>
      <c r="H50" s="455"/>
      <c r="I50" s="264"/>
      <c r="J50" s="261"/>
      <c r="K50" s="262"/>
      <c r="L50" s="261"/>
    </row>
    <row r="51" spans="1:12" s="260" customFormat="1">
      <c r="A51" s="262"/>
      <c r="B51" s="261"/>
      <c r="C51" s="449" t="s">
        <v>127</v>
      </c>
      <c r="D51" s="449"/>
      <c r="E51" s="449"/>
      <c r="F51" s="262"/>
      <c r="G51" s="261"/>
      <c r="H51" s="262"/>
      <c r="I51" s="262"/>
      <c r="J51" s="261"/>
      <c r="K51" s="262"/>
      <c r="L51" s="261"/>
    </row>
    <row r="52" spans="1:12" s="260" customFormat="1">
      <c r="E52" s="258"/>
    </row>
    <row r="53" spans="1:12" s="260" customFormat="1">
      <c r="E53" s="258"/>
    </row>
    <row r="54" spans="1:12" s="260" customFormat="1">
      <c r="E54" s="258"/>
    </row>
    <row r="55" spans="1:12" s="260" customFormat="1">
      <c r="E55" s="258"/>
    </row>
    <row r="56" spans="1:12" s="260" customFormat="1"/>
  </sheetData>
  <autoFilter ref="A8:L34"/>
  <mergeCells count="10">
    <mergeCell ref="A5:F5"/>
    <mergeCell ref="C51:E51"/>
    <mergeCell ref="A38:L39"/>
    <mergeCell ref="A40:L41"/>
    <mergeCell ref="A42:L42"/>
    <mergeCell ref="I6:K6"/>
    <mergeCell ref="H49:H50"/>
    <mergeCell ref="A47:B47"/>
    <mergeCell ref="A37:L37"/>
    <mergeCell ref="C49:E49"/>
  </mergeCells>
  <dataValidations count="5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33:F34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32 F12 F16:F17 F22:F23 F25:F28 F30 F9">
      <formula1>11</formula1>
    </dataValidation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H19 H21:H32 H9:H17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B9:B34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4">
      <formula1>"ფულადი შემოწირულობა, არაფულადი შემოწირულობა, საწევრო"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49"/>
  <sheetViews>
    <sheetView view="pageBreakPreview" zoomScale="80" zoomScaleNormal="83" zoomScaleSheetLayoutView="80" workbookViewId="0">
      <selection activeCell="L10" sqref="L10:L34"/>
    </sheetView>
  </sheetViews>
  <sheetFormatPr defaultColWidth="9.140625" defaultRowHeight="12.75"/>
  <cols>
    <col min="1" max="1" width="5.42578125" style="183" customWidth="1"/>
    <col min="2" max="2" width="20.28515625" style="183" bestFit="1" customWidth="1"/>
    <col min="3" max="3" width="20.85546875" style="183" bestFit="1" customWidth="1"/>
    <col min="4" max="4" width="19.28515625" style="183" customWidth="1"/>
    <col min="5" max="5" width="16.85546875" style="183" customWidth="1"/>
    <col min="6" max="6" width="25.42578125" style="183" customWidth="1"/>
    <col min="7" max="7" width="17" style="183" customWidth="1"/>
    <col min="8" max="8" width="13.7109375" style="183" customWidth="1"/>
    <col min="9" max="9" width="23.7109375" style="183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7" style="183" customWidth="1"/>
    <col min="14" max="16384" width="9.140625" style="183"/>
  </cols>
  <sheetData>
    <row r="2" spans="1:13" ht="15">
      <c r="A2" s="465" t="s">
        <v>412</v>
      </c>
      <c r="B2" s="465"/>
      <c r="C2" s="465"/>
      <c r="D2" s="465"/>
      <c r="E2" s="465"/>
      <c r="F2" s="330"/>
      <c r="G2" s="77"/>
      <c r="H2" s="77"/>
      <c r="I2" s="77"/>
      <c r="J2" s="77"/>
      <c r="K2" s="256"/>
      <c r="L2" s="257"/>
      <c r="M2" s="257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6"/>
      <c r="L3" s="457" t="str">
        <f>'ფორმა N1'!L2</f>
        <v>01.09-13.11.2020</v>
      </c>
      <c r="M3" s="457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6"/>
      <c r="L4" s="256"/>
      <c r="M4" s="256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05" t="str">
        <f>'ფორმა N1'!A5</f>
        <v>მპგ ქართული ფესვები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5"/>
      <c r="B8" s="352"/>
      <c r="C8" s="255"/>
      <c r="D8" s="255"/>
      <c r="E8" s="255"/>
      <c r="F8" s="255"/>
      <c r="G8" s="255"/>
      <c r="H8" s="255"/>
      <c r="I8" s="255"/>
      <c r="J8" s="255"/>
      <c r="K8" s="78"/>
      <c r="L8" s="78"/>
      <c r="M8" s="78"/>
    </row>
    <row r="9" spans="1:13" ht="45">
      <c r="A9" s="90" t="s">
        <v>64</v>
      </c>
      <c r="B9" s="90" t="s">
        <v>446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25.5">
      <c r="A10" s="98">
        <v>1</v>
      </c>
      <c r="B10" s="430">
        <v>44097</v>
      </c>
      <c r="C10" s="331" t="s">
        <v>526</v>
      </c>
      <c r="D10" s="98" t="s">
        <v>527</v>
      </c>
      <c r="E10" s="438" t="s">
        <v>528</v>
      </c>
      <c r="F10" s="98" t="s">
        <v>529</v>
      </c>
      <c r="G10" s="98">
        <v>1000</v>
      </c>
      <c r="H10" s="98" t="s">
        <v>634</v>
      </c>
      <c r="I10" s="98" t="s">
        <v>629</v>
      </c>
      <c r="J10" s="98"/>
      <c r="K10" s="431">
        <v>0.32600000000000001</v>
      </c>
      <c r="L10" s="4">
        <f>G10*K10</f>
        <v>326</v>
      </c>
      <c r="M10" s="98" t="s">
        <v>635</v>
      </c>
    </row>
    <row r="11" spans="1:13" ht="25.5">
      <c r="A11" s="98">
        <v>2</v>
      </c>
      <c r="B11" s="430">
        <v>44097</v>
      </c>
      <c r="C11" s="331" t="s">
        <v>526</v>
      </c>
      <c r="D11" s="98" t="s">
        <v>527</v>
      </c>
      <c r="E11" s="438" t="s">
        <v>528</v>
      </c>
      <c r="F11" s="98" t="s">
        <v>529</v>
      </c>
      <c r="G11" s="98">
        <v>1000</v>
      </c>
      <c r="H11" s="98" t="s">
        <v>634</v>
      </c>
      <c r="I11" s="98" t="s">
        <v>627</v>
      </c>
      <c r="J11" s="98"/>
      <c r="K11" s="431">
        <v>0.32600000000000001</v>
      </c>
      <c r="L11" s="4">
        <f>G11*K11</f>
        <v>326</v>
      </c>
      <c r="M11" s="98" t="s">
        <v>635</v>
      </c>
    </row>
    <row r="12" spans="1:13" ht="30">
      <c r="A12" s="98">
        <v>3</v>
      </c>
      <c r="B12" s="430">
        <v>44097</v>
      </c>
      <c r="C12" s="331" t="s">
        <v>526</v>
      </c>
      <c r="D12" s="98" t="s">
        <v>527</v>
      </c>
      <c r="E12" s="438" t="s">
        <v>528</v>
      </c>
      <c r="F12" s="98" t="s">
        <v>529</v>
      </c>
      <c r="G12" s="98">
        <v>1000</v>
      </c>
      <c r="H12" s="98" t="s">
        <v>634</v>
      </c>
      <c r="I12" s="87" t="s">
        <v>530</v>
      </c>
      <c r="J12" s="87"/>
      <c r="K12" s="431">
        <v>0.32600000000000001</v>
      </c>
      <c r="L12" s="4">
        <f>G12*K12</f>
        <v>326</v>
      </c>
      <c r="M12" s="98" t="s">
        <v>635</v>
      </c>
    </row>
    <row r="13" spans="1:13" ht="25.5">
      <c r="A13" s="98">
        <v>4</v>
      </c>
      <c r="B13" s="430">
        <v>44097</v>
      </c>
      <c r="C13" s="331" t="s">
        <v>526</v>
      </c>
      <c r="D13" s="98" t="s">
        <v>527</v>
      </c>
      <c r="E13" s="438" t="s">
        <v>528</v>
      </c>
      <c r="F13" s="98" t="s">
        <v>529</v>
      </c>
      <c r="G13" s="98">
        <v>1000</v>
      </c>
      <c r="H13" s="98" t="s">
        <v>634</v>
      </c>
      <c r="I13" s="87" t="s">
        <v>527</v>
      </c>
      <c r="J13" s="87"/>
      <c r="K13" s="431">
        <v>0.32600000000000001</v>
      </c>
      <c r="L13" s="4">
        <f t="shared" ref="L13:L32" si="0">G13*K13</f>
        <v>326</v>
      </c>
      <c r="M13" s="98" t="s">
        <v>635</v>
      </c>
    </row>
    <row r="14" spans="1:13" ht="25.5">
      <c r="A14" s="98">
        <v>5</v>
      </c>
      <c r="B14" s="430">
        <v>44097</v>
      </c>
      <c r="C14" s="331" t="s">
        <v>526</v>
      </c>
      <c r="D14" s="98" t="s">
        <v>527</v>
      </c>
      <c r="E14" s="438" t="s">
        <v>528</v>
      </c>
      <c r="F14" s="98" t="s">
        <v>529</v>
      </c>
      <c r="G14" s="98">
        <v>1000</v>
      </c>
      <c r="H14" s="98" t="s">
        <v>634</v>
      </c>
      <c r="I14" s="87" t="s">
        <v>636</v>
      </c>
      <c r="J14" s="87"/>
      <c r="K14" s="431">
        <v>0.32600000000000001</v>
      </c>
      <c r="L14" s="4">
        <f t="shared" si="0"/>
        <v>326</v>
      </c>
      <c r="M14" s="98" t="s">
        <v>635</v>
      </c>
    </row>
    <row r="15" spans="1:13" ht="30">
      <c r="A15" s="98">
        <v>6</v>
      </c>
      <c r="B15" s="430">
        <v>44097</v>
      </c>
      <c r="C15" s="331" t="s">
        <v>526</v>
      </c>
      <c r="D15" s="98" t="s">
        <v>527</v>
      </c>
      <c r="E15" s="438" t="s">
        <v>528</v>
      </c>
      <c r="F15" s="98" t="s">
        <v>529</v>
      </c>
      <c r="G15" s="98">
        <v>1000</v>
      </c>
      <c r="H15" s="98" t="s">
        <v>634</v>
      </c>
      <c r="I15" s="87" t="s">
        <v>637</v>
      </c>
      <c r="J15" s="87"/>
      <c r="K15" s="431">
        <v>0.32600000000000001</v>
      </c>
      <c r="L15" s="4">
        <f t="shared" si="0"/>
        <v>326</v>
      </c>
      <c r="M15" s="98" t="s">
        <v>635</v>
      </c>
    </row>
    <row r="16" spans="1:13" ht="25.5">
      <c r="A16" s="98">
        <v>7</v>
      </c>
      <c r="B16" s="430">
        <v>44097</v>
      </c>
      <c r="C16" s="331" t="s">
        <v>526</v>
      </c>
      <c r="D16" s="98" t="s">
        <v>527</v>
      </c>
      <c r="E16" s="438" t="s">
        <v>528</v>
      </c>
      <c r="F16" s="98" t="s">
        <v>529</v>
      </c>
      <c r="G16" s="98">
        <v>4000</v>
      </c>
      <c r="H16" s="98" t="s">
        <v>634</v>
      </c>
      <c r="I16" s="98" t="s">
        <v>529</v>
      </c>
      <c r="J16" s="87"/>
      <c r="K16" s="431">
        <v>0.32600000000000001</v>
      </c>
      <c r="L16" s="4">
        <f t="shared" si="0"/>
        <v>1304</v>
      </c>
      <c r="M16" s="98" t="s">
        <v>635</v>
      </c>
    </row>
    <row r="17" spans="1:13" ht="25.5">
      <c r="A17" s="98">
        <v>8</v>
      </c>
      <c r="B17" s="430">
        <v>44097</v>
      </c>
      <c r="C17" s="331" t="s">
        <v>526</v>
      </c>
      <c r="D17" s="98" t="s">
        <v>527</v>
      </c>
      <c r="E17" s="438" t="s">
        <v>528</v>
      </c>
      <c r="F17" s="98" t="s">
        <v>529</v>
      </c>
      <c r="G17" s="98">
        <v>9000</v>
      </c>
      <c r="H17" s="87" t="s">
        <v>638</v>
      </c>
      <c r="I17" s="98" t="s">
        <v>529</v>
      </c>
      <c r="J17" s="87"/>
      <c r="K17" s="431">
        <v>7.7700000000000005E-2</v>
      </c>
      <c r="L17" s="4">
        <f t="shared" si="0"/>
        <v>699.30000000000007</v>
      </c>
      <c r="M17" s="87" t="s">
        <v>639</v>
      </c>
    </row>
    <row r="18" spans="1:13" ht="30">
      <c r="A18" s="98">
        <v>9</v>
      </c>
      <c r="B18" s="430">
        <v>44099</v>
      </c>
      <c r="C18" s="331" t="s">
        <v>526</v>
      </c>
      <c r="D18" s="87" t="s">
        <v>640</v>
      </c>
      <c r="E18" s="87">
        <v>406246361</v>
      </c>
      <c r="F18" s="98" t="s">
        <v>529</v>
      </c>
      <c r="G18" s="87"/>
      <c r="H18" s="87">
        <v>25</v>
      </c>
      <c r="I18" s="98" t="s">
        <v>529</v>
      </c>
      <c r="J18" s="87" t="s">
        <v>531</v>
      </c>
      <c r="K18" s="431">
        <v>20</v>
      </c>
      <c r="L18" s="4">
        <f>H18*K18</f>
        <v>500</v>
      </c>
      <c r="M18" s="87" t="s">
        <v>532</v>
      </c>
    </row>
    <row r="19" spans="1:13" ht="25.5">
      <c r="A19" s="98">
        <v>10</v>
      </c>
      <c r="B19" s="430">
        <v>44102</v>
      </c>
      <c r="C19" s="331" t="s">
        <v>526</v>
      </c>
      <c r="D19" s="98" t="s">
        <v>527</v>
      </c>
      <c r="E19" s="438" t="s">
        <v>528</v>
      </c>
      <c r="F19" s="98" t="s">
        <v>529</v>
      </c>
      <c r="G19" s="87">
        <v>5000</v>
      </c>
      <c r="H19" s="98" t="s">
        <v>534</v>
      </c>
      <c r="I19" s="98" t="s">
        <v>527</v>
      </c>
      <c r="J19" s="87"/>
      <c r="K19" s="431">
        <v>0.19700000000000001</v>
      </c>
      <c r="L19" s="4">
        <f t="shared" si="0"/>
        <v>985</v>
      </c>
      <c r="M19" s="87" t="s">
        <v>533</v>
      </c>
    </row>
    <row r="20" spans="1:13" ht="25.5">
      <c r="A20" s="98">
        <v>11</v>
      </c>
      <c r="B20" s="430">
        <v>44107</v>
      </c>
      <c r="C20" s="331" t="s">
        <v>526</v>
      </c>
      <c r="D20" s="98" t="s">
        <v>527</v>
      </c>
      <c r="E20" s="438" t="s">
        <v>528</v>
      </c>
      <c r="F20" s="98" t="s">
        <v>529</v>
      </c>
      <c r="G20" s="87">
        <v>4000</v>
      </c>
      <c r="H20" s="98" t="s">
        <v>634</v>
      </c>
      <c r="I20" s="98" t="s">
        <v>529</v>
      </c>
      <c r="J20" s="87"/>
      <c r="K20" s="431">
        <v>0.215</v>
      </c>
      <c r="L20" s="4">
        <f t="shared" si="0"/>
        <v>860</v>
      </c>
      <c r="M20" s="87" t="s">
        <v>641</v>
      </c>
    </row>
    <row r="21" spans="1:13" ht="25.5">
      <c r="A21" s="98">
        <v>12</v>
      </c>
      <c r="B21" s="430">
        <v>44107</v>
      </c>
      <c r="C21" s="331" t="s">
        <v>526</v>
      </c>
      <c r="D21" s="98" t="s">
        <v>527</v>
      </c>
      <c r="E21" s="438" t="s">
        <v>528</v>
      </c>
      <c r="F21" s="98" t="s">
        <v>529</v>
      </c>
      <c r="G21" s="87">
        <v>3000</v>
      </c>
      <c r="H21" s="87" t="s">
        <v>638</v>
      </c>
      <c r="I21" s="98" t="s">
        <v>529</v>
      </c>
      <c r="J21" s="87"/>
      <c r="K21" s="431">
        <v>0.1</v>
      </c>
      <c r="L21" s="4">
        <f t="shared" si="0"/>
        <v>300</v>
      </c>
      <c r="M21" s="87" t="s">
        <v>639</v>
      </c>
    </row>
    <row r="22" spans="1:13" ht="30">
      <c r="A22" s="98">
        <v>13</v>
      </c>
      <c r="B22" s="430">
        <v>44111</v>
      </c>
      <c r="C22" s="331" t="s">
        <v>329</v>
      </c>
      <c r="D22" s="87" t="s">
        <v>642</v>
      </c>
      <c r="E22" s="87">
        <v>205016409</v>
      </c>
      <c r="F22" s="98" t="s">
        <v>529</v>
      </c>
      <c r="G22" s="87">
        <v>2</v>
      </c>
      <c r="H22" s="87" t="s">
        <v>643</v>
      </c>
      <c r="I22" s="98" t="s">
        <v>629</v>
      </c>
      <c r="J22" s="87" t="s">
        <v>531</v>
      </c>
      <c r="K22" s="431">
        <v>500</v>
      </c>
      <c r="L22" s="4">
        <f t="shared" si="0"/>
        <v>1000</v>
      </c>
      <c r="M22" s="87" t="s">
        <v>644</v>
      </c>
    </row>
    <row r="23" spans="1:13" ht="30">
      <c r="A23" s="98">
        <v>14</v>
      </c>
      <c r="B23" s="430">
        <v>44111</v>
      </c>
      <c r="C23" s="331" t="s">
        <v>329</v>
      </c>
      <c r="D23" s="87" t="s">
        <v>642</v>
      </c>
      <c r="E23" s="87">
        <v>205016409</v>
      </c>
      <c r="F23" s="98" t="s">
        <v>529</v>
      </c>
      <c r="G23" s="87">
        <v>2</v>
      </c>
      <c r="H23" s="87" t="s">
        <v>643</v>
      </c>
      <c r="I23" s="98" t="s">
        <v>627</v>
      </c>
      <c r="J23" s="87" t="s">
        <v>531</v>
      </c>
      <c r="K23" s="431">
        <v>500</v>
      </c>
      <c r="L23" s="4">
        <f t="shared" si="0"/>
        <v>1000</v>
      </c>
      <c r="M23" s="87" t="s">
        <v>644</v>
      </c>
    </row>
    <row r="24" spans="1:13" ht="30">
      <c r="A24" s="98">
        <v>15</v>
      </c>
      <c r="B24" s="430">
        <v>44111</v>
      </c>
      <c r="C24" s="331" t="s">
        <v>329</v>
      </c>
      <c r="D24" s="87" t="s">
        <v>642</v>
      </c>
      <c r="E24" s="87">
        <v>205016409</v>
      </c>
      <c r="F24" s="98" t="s">
        <v>529</v>
      </c>
      <c r="G24" s="87">
        <v>2</v>
      </c>
      <c r="H24" s="87" t="s">
        <v>643</v>
      </c>
      <c r="I24" s="87" t="s">
        <v>530</v>
      </c>
      <c r="J24" s="87" t="s">
        <v>531</v>
      </c>
      <c r="K24" s="431">
        <v>500</v>
      </c>
      <c r="L24" s="4">
        <f t="shared" si="0"/>
        <v>1000</v>
      </c>
      <c r="M24" s="87" t="s">
        <v>644</v>
      </c>
    </row>
    <row r="25" spans="1:13" ht="30">
      <c r="A25" s="98">
        <v>16</v>
      </c>
      <c r="B25" s="430">
        <v>44111</v>
      </c>
      <c r="C25" s="331" t="s">
        <v>329</v>
      </c>
      <c r="D25" s="87" t="s">
        <v>642</v>
      </c>
      <c r="E25" s="87">
        <v>205016409</v>
      </c>
      <c r="F25" s="98" t="s">
        <v>529</v>
      </c>
      <c r="G25" s="87">
        <v>2</v>
      </c>
      <c r="H25" s="87" t="s">
        <v>643</v>
      </c>
      <c r="I25" s="87" t="s">
        <v>527</v>
      </c>
      <c r="J25" s="87" t="s">
        <v>531</v>
      </c>
      <c r="K25" s="431">
        <v>500</v>
      </c>
      <c r="L25" s="4">
        <f t="shared" si="0"/>
        <v>1000</v>
      </c>
      <c r="M25" s="87" t="s">
        <v>644</v>
      </c>
    </row>
    <row r="26" spans="1:13" ht="30">
      <c r="A26" s="98">
        <v>17</v>
      </c>
      <c r="B26" s="430">
        <v>44111</v>
      </c>
      <c r="C26" s="331" t="s">
        <v>329</v>
      </c>
      <c r="D26" s="87" t="s">
        <v>642</v>
      </c>
      <c r="E26" s="87">
        <v>205016409</v>
      </c>
      <c r="F26" s="98" t="s">
        <v>529</v>
      </c>
      <c r="G26" s="87">
        <v>2</v>
      </c>
      <c r="H26" s="87" t="s">
        <v>643</v>
      </c>
      <c r="I26" s="87" t="s">
        <v>636</v>
      </c>
      <c r="J26" s="87" t="s">
        <v>531</v>
      </c>
      <c r="K26" s="431">
        <v>500</v>
      </c>
      <c r="L26" s="4">
        <f t="shared" si="0"/>
        <v>1000</v>
      </c>
      <c r="M26" s="87" t="s">
        <v>644</v>
      </c>
    </row>
    <row r="27" spans="1:13" ht="30">
      <c r="A27" s="98">
        <v>18</v>
      </c>
      <c r="B27" s="430">
        <v>44111</v>
      </c>
      <c r="C27" s="331" t="s">
        <v>329</v>
      </c>
      <c r="D27" s="87" t="s">
        <v>642</v>
      </c>
      <c r="E27" s="87">
        <v>205016409</v>
      </c>
      <c r="F27" s="98" t="s">
        <v>529</v>
      </c>
      <c r="G27" s="87">
        <v>2</v>
      </c>
      <c r="H27" s="87" t="s">
        <v>643</v>
      </c>
      <c r="I27" s="87" t="s">
        <v>637</v>
      </c>
      <c r="J27" s="87" t="s">
        <v>531</v>
      </c>
      <c r="K27" s="431">
        <v>500</v>
      </c>
      <c r="L27" s="4">
        <f t="shared" si="0"/>
        <v>1000</v>
      </c>
      <c r="M27" s="87" t="s">
        <v>644</v>
      </c>
    </row>
    <row r="28" spans="1:13" ht="30">
      <c r="A28" s="98">
        <v>19</v>
      </c>
      <c r="B28" s="430">
        <v>44111</v>
      </c>
      <c r="C28" s="331" t="s">
        <v>329</v>
      </c>
      <c r="D28" s="87" t="s">
        <v>642</v>
      </c>
      <c r="E28" s="87">
        <v>205016409</v>
      </c>
      <c r="F28" s="98" t="s">
        <v>529</v>
      </c>
      <c r="G28" s="87">
        <v>8</v>
      </c>
      <c r="H28" s="87" t="s">
        <v>643</v>
      </c>
      <c r="I28" s="98" t="s">
        <v>529</v>
      </c>
      <c r="J28" s="87" t="s">
        <v>531</v>
      </c>
      <c r="K28" s="431">
        <v>500</v>
      </c>
      <c r="L28" s="4">
        <f t="shared" si="0"/>
        <v>4000</v>
      </c>
      <c r="M28" s="87" t="s">
        <v>644</v>
      </c>
    </row>
    <row r="29" spans="1:13" ht="30">
      <c r="A29" s="98">
        <v>20</v>
      </c>
      <c r="B29" s="430">
        <v>44111</v>
      </c>
      <c r="C29" s="331" t="s">
        <v>645</v>
      </c>
      <c r="D29" s="87" t="s">
        <v>646</v>
      </c>
      <c r="E29" s="87">
        <v>404500866</v>
      </c>
      <c r="F29" s="98" t="s">
        <v>529</v>
      </c>
      <c r="G29" s="87">
        <v>2</v>
      </c>
      <c r="H29" s="87"/>
      <c r="I29" s="98" t="s">
        <v>529</v>
      </c>
      <c r="J29" s="87"/>
      <c r="K29" s="431">
        <v>1500</v>
      </c>
      <c r="L29" s="4">
        <f t="shared" si="0"/>
        <v>3000</v>
      </c>
      <c r="M29" s="87" t="s">
        <v>647</v>
      </c>
    </row>
    <row r="30" spans="1:13" ht="30">
      <c r="A30" s="98">
        <v>21</v>
      </c>
      <c r="B30" s="430">
        <v>44111</v>
      </c>
      <c r="C30" s="331" t="s">
        <v>526</v>
      </c>
      <c r="D30" s="87" t="s">
        <v>640</v>
      </c>
      <c r="E30" s="87">
        <v>406246361</v>
      </c>
      <c r="F30" s="98" t="s">
        <v>529</v>
      </c>
      <c r="G30" s="87">
        <v>10</v>
      </c>
      <c r="H30" s="87"/>
      <c r="I30" s="98" t="s">
        <v>529</v>
      </c>
      <c r="J30" s="87" t="s">
        <v>531</v>
      </c>
      <c r="K30" s="431">
        <v>30</v>
      </c>
      <c r="L30" s="4">
        <f t="shared" si="0"/>
        <v>300</v>
      </c>
      <c r="M30" s="87" t="s">
        <v>648</v>
      </c>
    </row>
    <row r="31" spans="1:13" ht="30">
      <c r="A31" s="98">
        <v>22</v>
      </c>
      <c r="B31" s="430">
        <v>44111</v>
      </c>
      <c r="C31" s="331" t="s">
        <v>526</v>
      </c>
      <c r="D31" s="87" t="s">
        <v>640</v>
      </c>
      <c r="E31" s="87">
        <v>406246361</v>
      </c>
      <c r="F31" s="98" t="s">
        <v>529</v>
      </c>
      <c r="G31" s="87">
        <v>22.222000000000001</v>
      </c>
      <c r="H31" s="87"/>
      <c r="I31" s="98" t="s">
        <v>529</v>
      </c>
      <c r="J31" s="87" t="s">
        <v>531</v>
      </c>
      <c r="K31" s="431">
        <v>18</v>
      </c>
      <c r="L31" s="4">
        <f t="shared" si="0"/>
        <v>399.99600000000004</v>
      </c>
      <c r="M31" s="87" t="s">
        <v>532</v>
      </c>
    </row>
    <row r="32" spans="1:13" ht="30">
      <c r="A32" s="98">
        <v>23</v>
      </c>
      <c r="B32" s="430">
        <v>44116</v>
      </c>
      <c r="C32" s="331" t="s">
        <v>649</v>
      </c>
      <c r="D32" s="87" t="s">
        <v>642</v>
      </c>
      <c r="E32" s="87">
        <v>205016409</v>
      </c>
      <c r="F32" s="98" t="s">
        <v>529</v>
      </c>
      <c r="G32" s="87">
        <v>2</v>
      </c>
      <c r="H32" s="87" t="s">
        <v>650</v>
      </c>
      <c r="I32" s="98" t="s">
        <v>529</v>
      </c>
      <c r="J32" s="87" t="s">
        <v>531</v>
      </c>
      <c r="K32" s="431">
        <v>2000</v>
      </c>
      <c r="L32" s="4">
        <f t="shared" si="0"/>
        <v>4000</v>
      </c>
      <c r="M32" s="87" t="s">
        <v>649</v>
      </c>
    </row>
    <row r="33" spans="1:13" ht="30">
      <c r="A33" s="98">
        <v>24</v>
      </c>
      <c r="B33" s="430">
        <v>44119</v>
      </c>
      <c r="C33" s="331" t="s">
        <v>526</v>
      </c>
      <c r="D33" s="87" t="s">
        <v>546</v>
      </c>
      <c r="E33" s="87">
        <v>445495045</v>
      </c>
      <c r="F33" s="98" t="s">
        <v>529</v>
      </c>
      <c r="G33" s="87">
        <v>80</v>
      </c>
      <c r="H33" s="87"/>
      <c r="I33" s="98" t="s">
        <v>529</v>
      </c>
      <c r="J33" s="87" t="s">
        <v>531</v>
      </c>
      <c r="K33" s="431">
        <v>13.75</v>
      </c>
      <c r="L33" s="4">
        <f t="shared" ref="L33" si="1">G33*K33</f>
        <v>1100</v>
      </c>
      <c r="M33" s="87" t="s">
        <v>532</v>
      </c>
    </row>
    <row r="34" spans="1:13" ht="35.25" customHeight="1">
      <c r="A34" s="98">
        <v>25</v>
      </c>
      <c r="B34" s="430">
        <v>44124</v>
      </c>
      <c r="C34" s="331" t="s">
        <v>526</v>
      </c>
      <c r="D34" s="98" t="s">
        <v>547</v>
      </c>
      <c r="E34" s="87" t="s">
        <v>548</v>
      </c>
      <c r="F34" s="98" t="s">
        <v>529</v>
      </c>
      <c r="G34" s="87">
        <v>2000</v>
      </c>
      <c r="H34" s="98" t="s">
        <v>534</v>
      </c>
      <c r="I34" s="87" t="s">
        <v>530</v>
      </c>
      <c r="J34" s="87"/>
      <c r="K34" s="431">
        <v>0.35</v>
      </c>
      <c r="L34" s="4">
        <f>G34*K34</f>
        <v>700</v>
      </c>
      <c r="M34" s="87" t="s">
        <v>533</v>
      </c>
    </row>
    <row r="35" spans="1:13" ht="15">
      <c r="A35" s="87" t="s">
        <v>259</v>
      </c>
      <c r="B35" s="359"/>
      <c r="C35" s="331"/>
      <c r="D35" s="87"/>
      <c r="E35" s="87"/>
      <c r="F35" s="87"/>
      <c r="G35" s="87"/>
      <c r="H35" s="87"/>
      <c r="I35" s="87"/>
      <c r="J35" s="87"/>
      <c r="K35" s="4"/>
      <c r="L35" s="4"/>
      <c r="M35" s="87"/>
    </row>
    <row r="36" spans="1:13" ht="15">
      <c r="A36" s="87"/>
      <c r="B36" s="359"/>
      <c r="C36" s="331"/>
      <c r="D36" s="99"/>
      <c r="E36" s="99"/>
      <c r="F36" s="99"/>
      <c r="G36" s="99"/>
      <c r="H36" s="87"/>
      <c r="I36" s="87"/>
      <c r="J36" s="87"/>
      <c r="K36" s="87" t="s">
        <v>423</v>
      </c>
      <c r="L36" s="86">
        <f>SUM(L10:L35)</f>
        <v>26104.295999999998</v>
      </c>
      <c r="M36" s="87"/>
    </row>
    <row r="37" spans="1:13" ht="15">
      <c r="A37" s="210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182"/>
    </row>
    <row r="38" spans="1:13" ht="15">
      <c r="A38" s="211" t="s">
        <v>424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82"/>
    </row>
    <row r="39" spans="1:13" ht="15">
      <c r="A39" s="211" t="s">
        <v>425</v>
      </c>
      <c r="B39" s="211"/>
      <c r="C39" s="211"/>
      <c r="D39" s="210"/>
      <c r="E39" s="210"/>
      <c r="F39" s="210"/>
      <c r="G39" s="210"/>
      <c r="H39" s="210"/>
      <c r="I39" s="210"/>
      <c r="J39" s="210"/>
      <c r="K39" s="210"/>
      <c r="L39" s="182"/>
    </row>
    <row r="40" spans="1:13" ht="15">
      <c r="A40" s="199" t="s">
        <v>426</v>
      </c>
      <c r="B40" s="199"/>
      <c r="C40" s="211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>
      <c r="A41" s="199" t="s">
        <v>427</v>
      </c>
      <c r="B41" s="199"/>
      <c r="C41" s="211"/>
      <c r="D41" s="182"/>
      <c r="E41" s="182"/>
      <c r="F41" s="182"/>
      <c r="G41" s="182"/>
      <c r="H41" s="182"/>
      <c r="I41" s="182"/>
      <c r="J41" s="182"/>
      <c r="K41" s="182"/>
      <c r="L41" s="182"/>
    </row>
    <row r="42" spans="1:13" ht="15" customHeight="1">
      <c r="A42" s="470" t="s">
        <v>442</v>
      </c>
      <c r="B42" s="470"/>
      <c r="C42" s="470"/>
      <c r="D42" s="470"/>
      <c r="E42" s="470"/>
      <c r="F42" s="470"/>
      <c r="G42" s="470"/>
      <c r="H42" s="470"/>
      <c r="I42" s="470"/>
      <c r="J42" s="470"/>
      <c r="K42" s="470"/>
      <c r="L42" s="470"/>
    </row>
    <row r="43" spans="1:13" ht="15" customHeight="1">
      <c r="A43" s="470"/>
      <c r="B43" s="470"/>
      <c r="C43" s="470"/>
      <c r="D43" s="470"/>
      <c r="E43" s="470"/>
      <c r="F43" s="470"/>
      <c r="G43" s="470"/>
      <c r="H43" s="470"/>
      <c r="I43" s="470"/>
      <c r="J43" s="470"/>
      <c r="K43" s="470"/>
      <c r="L43" s="470"/>
    </row>
    <row r="44" spans="1:13" ht="12.75" customHeight="1">
      <c r="A44" s="350"/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</row>
    <row r="45" spans="1:13" ht="15">
      <c r="A45" s="466" t="s">
        <v>96</v>
      </c>
      <c r="B45" s="466"/>
      <c r="C45" s="466"/>
      <c r="D45" s="332"/>
      <c r="E45" s="333"/>
      <c r="F45" s="333"/>
      <c r="G45" s="332"/>
      <c r="H45" s="332"/>
      <c r="I45" s="332"/>
      <c r="J45" s="332"/>
      <c r="K45" s="332"/>
      <c r="L45" s="182"/>
    </row>
    <row r="46" spans="1:13" ht="15">
      <c r="A46" s="332"/>
      <c r="B46" s="332"/>
      <c r="C46" s="333"/>
      <c r="D46" s="332"/>
      <c r="E46" s="333"/>
      <c r="F46" s="333"/>
      <c r="G46" s="332"/>
      <c r="H46" s="332"/>
      <c r="I46" s="332"/>
      <c r="J46" s="332"/>
      <c r="K46" s="334"/>
      <c r="L46" s="182"/>
    </row>
    <row r="47" spans="1:13" ht="15" customHeight="1">
      <c r="A47" s="332"/>
      <c r="B47" s="332"/>
      <c r="C47" s="333"/>
      <c r="D47" s="467" t="s">
        <v>251</v>
      </c>
      <c r="E47" s="467"/>
      <c r="F47" s="335"/>
      <c r="G47" s="336"/>
      <c r="H47" s="468" t="s">
        <v>428</v>
      </c>
      <c r="I47" s="468"/>
      <c r="J47" s="468"/>
      <c r="K47" s="337"/>
      <c r="L47" s="182"/>
    </row>
    <row r="48" spans="1:13" ht="15">
      <c r="A48" s="332"/>
      <c r="B48" s="332"/>
      <c r="C48" s="333"/>
      <c r="D48" s="332"/>
      <c r="E48" s="333"/>
      <c r="F48" s="333"/>
      <c r="G48" s="332"/>
      <c r="H48" s="469"/>
      <c r="I48" s="469"/>
      <c r="J48" s="469"/>
      <c r="K48" s="337"/>
      <c r="L48" s="182"/>
    </row>
    <row r="49" spans="1:12" ht="15">
      <c r="A49" s="332"/>
      <c r="B49" s="332"/>
      <c r="C49" s="333"/>
      <c r="D49" s="464" t="s">
        <v>127</v>
      </c>
      <c r="E49" s="464"/>
      <c r="F49" s="335"/>
      <c r="G49" s="336"/>
      <c r="H49" s="332"/>
      <c r="I49" s="332"/>
      <c r="J49" s="332"/>
      <c r="K49" s="332"/>
      <c r="L49" s="182"/>
    </row>
  </sheetData>
  <autoFilter ref="A9:M36"/>
  <mergeCells count="7">
    <mergeCell ref="D49:E49"/>
    <mergeCell ref="A2:E2"/>
    <mergeCell ref="L3:M3"/>
    <mergeCell ref="A45:C45"/>
    <mergeCell ref="D47:E47"/>
    <mergeCell ref="H47:J48"/>
    <mergeCell ref="A42:L43"/>
  </mergeCells>
  <dataValidations count="1">
    <dataValidation type="list" allowBlank="1" showInputMessage="1" showErrorMessage="1" sqref="C10:C36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I93"/>
  <sheetViews>
    <sheetView showGridLines="0" view="pageBreakPreview" zoomScale="80" zoomScaleNormal="100" zoomScaleSheetLayoutView="80" workbookViewId="0">
      <selection activeCell="J56" sqref="J56"/>
    </sheetView>
  </sheetViews>
  <sheetFormatPr defaultColWidth="9.140625" defaultRowHeight="15"/>
  <cols>
    <col min="1" max="1" width="12.85546875" style="30" customWidth="1"/>
    <col min="2" max="2" width="62.285156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71" t="s">
        <v>186</v>
      </c>
      <c r="D1" s="471"/>
      <c r="E1" s="105"/>
    </row>
    <row r="2" spans="1:5">
      <c r="A2" s="76" t="s">
        <v>128</v>
      </c>
      <c r="B2" s="121"/>
      <c r="C2" s="77"/>
      <c r="D2" s="207" t="str">
        <f>'ფორმა N1'!L2</f>
        <v>01.09-13.11.2020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მპგ ქართული ფესვები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19.309999999999999</v>
      </c>
      <c r="D10" s="125">
        <f>SUM(D11,D34)</f>
        <v>407.82</v>
      </c>
      <c r="E10" s="105"/>
    </row>
    <row r="11" spans="1:5">
      <c r="A11" s="54" t="s">
        <v>180</v>
      </c>
      <c r="B11" s="55"/>
      <c r="C11" s="85">
        <f>SUM(C12:C32)</f>
        <v>19.309999999999999</v>
      </c>
      <c r="D11" s="85">
        <f>SUM(D12:D32)</f>
        <v>407.82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>
        <v>19.309999999999999</v>
      </c>
      <c r="D14" s="8">
        <v>407.82</v>
      </c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366</v>
      </c>
      <c r="C38" s="8"/>
      <c r="D38" s="8"/>
      <c r="E38" s="105"/>
    </row>
    <row r="39" spans="1:5">
      <c r="A39" s="58">
        <v>2150</v>
      </c>
      <c r="B39" s="57" t="s">
        <v>369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19.309999999999999</v>
      </c>
      <c r="D44" s="85">
        <f>SUM(D45,D64)</f>
        <v>407.81999999999243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>
        <v>0</v>
      </c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19.309999999999999</v>
      </c>
      <c r="D64" s="85">
        <f>SUM(D65:D67)</f>
        <v>407.81999999999243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378</v>
      </c>
      <c r="C66" s="8">
        <v>19.309999999999999</v>
      </c>
      <c r="D66" s="8">
        <f>69859+19.31</f>
        <v>69878.31</v>
      </c>
      <c r="E66" s="105"/>
    </row>
    <row r="67" spans="1:5">
      <c r="A67" s="58">
        <v>5230</v>
      </c>
      <c r="B67" s="57" t="s">
        <v>379</v>
      </c>
      <c r="C67" s="8"/>
      <c r="D67" s="8">
        <v>-69470.490000000005</v>
      </c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334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K25"/>
  <sheetViews>
    <sheetView showGridLines="0" view="pageBreakPreview" zoomScale="80" zoomScaleNormal="100" zoomScaleSheetLayoutView="80" workbookViewId="0">
      <selection activeCell="H12" sqref="H12"/>
    </sheetView>
  </sheetViews>
  <sheetFormatPr defaultColWidth="9.140625" defaultRowHeight="15"/>
  <cols>
    <col min="1" max="1" width="4.85546875" style="2" customWidth="1"/>
    <col min="2" max="2" width="31.42578125" style="2" customWidth="1"/>
    <col min="3" max="3" width="26.8554687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392</v>
      </c>
      <c r="B1" s="76"/>
      <c r="C1" s="76"/>
      <c r="D1" s="76"/>
      <c r="E1" s="76"/>
      <c r="F1" s="76"/>
      <c r="G1" s="76"/>
      <c r="H1" s="76"/>
      <c r="I1" s="459" t="s">
        <v>97</v>
      </c>
      <c r="J1" s="459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57" t="str">
        <f>'ფორმა N1'!L2</f>
        <v>01.09-13.11.2020</v>
      </c>
      <c r="J2" s="458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 t="str">
        <f>'ფორმა N1'!A5</f>
        <v>მპგ ქართული ფესვები</v>
      </c>
      <c r="B5" s="346"/>
      <c r="C5" s="346"/>
      <c r="D5" s="346"/>
      <c r="E5" s="346"/>
      <c r="F5" s="347"/>
      <c r="G5" s="346"/>
      <c r="H5" s="346"/>
      <c r="I5" s="346"/>
      <c r="J5" s="346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15.75">
      <c r="A10" s="154">
        <v>1</v>
      </c>
      <c r="B10" s="64" t="s">
        <v>481</v>
      </c>
      <c r="C10" s="155" t="s">
        <v>486</v>
      </c>
      <c r="D10" s="156" t="s">
        <v>209</v>
      </c>
      <c r="E10" s="152">
        <v>43967</v>
      </c>
      <c r="F10" s="408">
        <v>19.309999999999999</v>
      </c>
      <c r="G10" s="28">
        <v>81459</v>
      </c>
      <c r="H10" s="28">
        <v>81070.48</v>
      </c>
      <c r="I10" s="408">
        <v>407.82</v>
      </c>
      <c r="J10" s="28"/>
      <c r="K10" s="105"/>
    </row>
    <row r="11" spans="1:11" ht="15.75" thickBot="1">
      <c r="A11" s="104"/>
      <c r="B11" s="104"/>
      <c r="C11" s="104"/>
      <c r="D11" s="104"/>
      <c r="E11" s="104"/>
      <c r="F11" s="104"/>
      <c r="G11" s="104"/>
      <c r="H11" s="104"/>
      <c r="I11" s="435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4" t="s">
        <v>96</v>
      </c>
      <c r="C15" s="104"/>
      <c r="D15" s="104"/>
      <c r="E15" s="104"/>
      <c r="F15" s="215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3"/>
      <c r="D17" s="104"/>
      <c r="E17" s="104"/>
      <c r="F17" s="253"/>
      <c r="G17" s="254"/>
      <c r="H17" s="254"/>
      <c r="I17" s="101"/>
      <c r="J17" s="101"/>
    </row>
    <row r="18" spans="1:10">
      <c r="A18" s="101"/>
      <c r="B18" s="104"/>
      <c r="C18" s="216" t="s">
        <v>251</v>
      </c>
      <c r="D18" s="216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7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7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disablePrompts="1"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Normal="100" zoomScaleSheetLayoutView="80" workbookViewId="0">
      <selection activeCell="I3" sqref="I3"/>
    </sheetView>
  </sheetViews>
  <sheetFormatPr defaultColWidth="9.140625"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337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N1'!L2</f>
        <v>01.09-13.11.2020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 t="str">
        <f>'ფორმა N1'!A5</f>
        <v>მპგ ქართული ფესვები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295</v>
      </c>
      <c r="B8" s="164" t="s">
        <v>129</v>
      </c>
      <c r="C8" s="165" t="s">
        <v>335</v>
      </c>
      <c r="D8" s="165" t="s">
        <v>336</v>
      </c>
      <c r="E8" s="165" t="s">
        <v>258</v>
      </c>
      <c r="F8" s="164" t="s">
        <v>300</v>
      </c>
      <c r="G8" s="165" t="s">
        <v>296</v>
      </c>
      <c r="H8" s="105"/>
    </row>
    <row r="9" spans="1:8">
      <c r="A9" s="166" t="s">
        <v>297</v>
      </c>
      <c r="B9" s="167"/>
      <c r="C9" s="168"/>
      <c r="D9" s="169"/>
      <c r="E9" s="169"/>
      <c r="F9" s="169"/>
      <c r="G9" s="170"/>
      <c r="H9" s="105"/>
    </row>
    <row r="10" spans="1:8" ht="15.75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298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8" zoomScale="80" zoomScaleNormal="100" zoomScaleSheetLayoutView="80" workbookViewId="0">
      <selection activeCell="P19" sqref="P19"/>
    </sheetView>
  </sheetViews>
  <sheetFormatPr defaultColWidth="9.140625"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73" t="s">
        <v>97</v>
      </c>
      <c r="J1" s="473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57" t="str">
        <f>'ფორმა N1'!L2</f>
        <v>01.09-13.11.2020</v>
      </c>
      <c r="J2" s="458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მპგ ქართული ფესვები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75">
      <c r="A7" s="133"/>
      <c r="B7" s="472" t="s">
        <v>208</v>
      </c>
      <c r="C7" s="472"/>
      <c r="D7" s="472" t="s">
        <v>275</v>
      </c>
      <c r="E7" s="472"/>
      <c r="F7" s="472" t="s">
        <v>276</v>
      </c>
      <c r="G7" s="472"/>
      <c r="H7" s="151" t="s">
        <v>262</v>
      </c>
      <c r="I7" s="472" t="s">
        <v>211</v>
      </c>
      <c r="J7" s="472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1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1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>
        <v>0</v>
      </c>
      <c r="I16" s="26">
        <v>1</v>
      </c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5"/>
  <sheetViews>
    <sheetView view="pageBreakPreview" topLeftCell="B5" zoomScale="80" zoomScaleNormal="80" zoomScaleSheetLayoutView="80" workbookViewId="0">
      <selection activeCell="G9" sqref="G9:G17"/>
    </sheetView>
  </sheetViews>
  <sheetFormatPr defaultColWidth="9.140625" defaultRowHeight="12.75"/>
  <cols>
    <col min="1" max="1" width="6" style="198" customWidth="1"/>
    <col min="2" max="2" width="21.140625" style="198" customWidth="1"/>
    <col min="3" max="3" width="25.140625" style="198" bestFit="1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32.28515625" style="198" customWidth="1"/>
    <col min="10" max="16384" width="9.140625" style="198"/>
  </cols>
  <sheetData>
    <row r="1" spans="1:9" ht="15">
      <c r="A1" s="191" t="s">
        <v>459</v>
      </c>
      <c r="B1" s="191"/>
      <c r="C1" s="192"/>
      <c r="D1" s="192"/>
      <c r="E1" s="192"/>
      <c r="F1" s="192"/>
      <c r="G1" s="192"/>
      <c r="H1" s="192"/>
      <c r="I1" s="354" t="s">
        <v>97</v>
      </c>
    </row>
    <row r="2" spans="1:9" ht="15">
      <c r="A2" s="148" t="s">
        <v>128</v>
      </c>
      <c r="B2" s="148"/>
      <c r="C2" s="192"/>
      <c r="D2" s="192"/>
      <c r="E2" s="192"/>
      <c r="F2" s="192"/>
      <c r="G2" s="192"/>
      <c r="H2" s="192"/>
      <c r="I2" s="351" t="str">
        <f>'ფორმა N1'!L2</f>
        <v>01.09-13.11.2020</v>
      </c>
    </row>
    <row r="3" spans="1:9" ht="15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>
      <c r="A4" s="114" t="s">
        <v>257</v>
      </c>
      <c r="B4" s="114"/>
      <c r="C4" s="114"/>
      <c r="D4" s="114"/>
      <c r="E4" s="362"/>
      <c r="F4" s="193"/>
      <c r="G4" s="192"/>
      <c r="H4" s="192"/>
      <c r="I4" s="193"/>
    </row>
    <row r="5" spans="1:9" s="367" customFormat="1" ht="15">
      <c r="A5" s="363" t="str">
        <f>'ფორმა N1'!A5</f>
        <v>მპგ ქართული ფესვები</v>
      </c>
      <c r="B5" s="363"/>
      <c r="C5" s="364"/>
      <c r="D5" s="364"/>
      <c r="E5" s="364"/>
      <c r="F5" s="365"/>
      <c r="G5" s="366"/>
      <c r="H5" s="366"/>
      <c r="I5" s="365"/>
    </row>
    <row r="6" spans="1:9">
      <c r="A6" s="142"/>
      <c r="B6" s="142"/>
      <c r="C6" s="368"/>
      <c r="D6" s="368"/>
      <c r="E6" s="368"/>
      <c r="F6" s="192"/>
      <c r="G6" s="192"/>
      <c r="H6" s="192"/>
      <c r="I6" s="192"/>
    </row>
    <row r="7" spans="1:9" ht="60">
      <c r="A7" s="369" t="s">
        <v>64</v>
      </c>
      <c r="B7" s="369" t="s">
        <v>450</v>
      </c>
      <c r="C7" s="370" t="s">
        <v>451</v>
      </c>
      <c r="D7" s="370" t="s">
        <v>452</v>
      </c>
      <c r="E7" s="370" t="s">
        <v>453</v>
      </c>
      <c r="F7" s="370" t="s">
        <v>346</v>
      </c>
      <c r="G7" s="370" t="s">
        <v>454</v>
      </c>
      <c r="H7" s="370" t="s">
        <v>455</v>
      </c>
      <c r="I7" s="370" t="s">
        <v>456</v>
      </c>
    </row>
    <row r="8" spans="1:9" ht="15">
      <c r="A8" s="369">
        <v>1</v>
      </c>
      <c r="B8" s="369">
        <v>2</v>
      </c>
      <c r="C8" s="369">
        <v>3</v>
      </c>
      <c r="D8" s="370">
        <v>4</v>
      </c>
      <c r="E8" s="369">
        <v>5</v>
      </c>
      <c r="F8" s="370">
        <v>6</v>
      </c>
      <c r="G8" s="369">
        <v>7</v>
      </c>
      <c r="H8" s="370">
        <v>8</v>
      </c>
      <c r="I8" s="370">
        <v>9</v>
      </c>
    </row>
    <row r="9" spans="1:9" ht="15">
      <c r="A9" s="371">
        <v>1</v>
      </c>
      <c r="B9" s="371" t="s">
        <v>505</v>
      </c>
      <c r="C9" s="420" t="s">
        <v>496</v>
      </c>
      <c r="D9" s="409" t="s">
        <v>487</v>
      </c>
      <c r="E9" s="419">
        <v>44013</v>
      </c>
      <c r="F9" s="409">
        <v>103.24</v>
      </c>
      <c r="G9" s="372">
        <v>1151.25</v>
      </c>
      <c r="H9" s="414" t="s">
        <v>506</v>
      </c>
      <c r="I9" s="420" t="s">
        <v>510</v>
      </c>
    </row>
    <row r="10" spans="1:9" ht="15">
      <c r="A10" s="371">
        <v>2</v>
      </c>
      <c r="B10" s="371" t="s">
        <v>505</v>
      </c>
      <c r="C10" s="422" t="s">
        <v>497</v>
      </c>
      <c r="D10" s="410" t="s">
        <v>488</v>
      </c>
      <c r="E10" s="419">
        <v>44027</v>
      </c>
      <c r="F10" s="413">
        <v>96.85</v>
      </c>
      <c r="G10" s="372">
        <v>1000</v>
      </c>
      <c r="H10" s="415">
        <v>35001030775</v>
      </c>
      <c r="I10" s="421" t="s">
        <v>511</v>
      </c>
    </row>
    <row r="11" spans="1:9" ht="15">
      <c r="A11" s="371">
        <v>3</v>
      </c>
      <c r="B11" s="371" t="s">
        <v>505</v>
      </c>
      <c r="C11" s="422" t="s">
        <v>498</v>
      </c>
      <c r="D11" s="409" t="s">
        <v>489</v>
      </c>
      <c r="E11" s="419">
        <v>44013</v>
      </c>
      <c r="F11" s="409">
        <v>198</v>
      </c>
      <c r="G11" s="372">
        <v>1250</v>
      </c>
      <c r="H11" s="416">
        <v>42001016472</v>
      </c>
      <c r="I11" s="420" t="s">
        <v>512</v>
      </c>
    </row>
    <row r="12" spans="1:9" ht="15">
      <c r="A12" s="371">
        <v>4</v>
      </c>
      <c r="B12" s="371" t="s">
        <v>505</v>
      </c>
      <c r="C12" s="420" t="s">
        <v>499</v>
      </c>
      <c r="D12" s="411" t="s">
        <v>490</v>
      </c>
      <c r="E12" s="419">
        <v>44027</v>
      </c>
      <c r="F12" s="409">
        <v>216.31</v>
      </c>
      <c r="G12" s="372">
        <v>1992.51</v>
      </c>
      <c r="H12" s="417">
        <v>61001032465</v>
      </c>
      <c r="I12" s="420" t="s">
        <v>513</v>
      </c>
    </row>
    <row r="13" spans="1:9" ht="15">
      <c r="A13" s="371">
        <v>5</v>
      </c>
      <c r="B13" s="371" t="s">
        <v>505</v>
      </c>
      <c r="C13" s="422" t="s">
        <v>500</v>
      </c>
      <c r="D13" s="410" t="s">
        <v>491</v>
      </c>
      <c r="E13" s="419">
        <v>44044</v>
      </c>
      <c r="F13" s="409">
        <v>49.09</v>
      </c>
      <c r="G13" s="372">
        <v>1000</v>
      </c>
      <c r="H13" s="418" t="s">
        <v>507</v>
      </c>
      <c r="I13" s="420" t="s">
        <v>514</v>
      </c>
    </row>
    <row r="14" spans="1:9" ht="18">
      <c r="A14" s="371">
        <v>6</v>
      </c>
      <c r="B14" s="371" t="s">
        <v>505</v>
      </c>
      <c r="C14" s="422" t="s">
        <v>501</v>
      </c>
      <c r="D14" s="412" t="s">
        <v>492</v>
      </c>
      <c r="E14" s="419">
        <v>44044</v>
      </c>
      <c r="F14" s="409">
        <v>60.8</v>
      </c>
      <c r="G14" s="372">
        <v>1100</v>
      </c>
      <c r="H14" s="418" t="s">
        <v>508</v>
      </c>
      <c r="I14" s="420" t="s">
        <v>515</v>
      </c>
    </row>
    <row r="15" spans="1:9" ht="15">
      <c r="A15" s="371">
        <v>7</v>
      </c>
      <c r="B15" s="371" t="s">
        <v>505</v>
      </c>
      <c r="C15" s="420" t="s">
        <v>502</v>
      </c>
      <c r="D15" s="410" t="s">
        <v>493</v>
      </c>
      <c r="E15" s="419">
        <v>44058</v>
      </c>
      <c r="F15" s="409">
        <v>50</v>
      </c>
      <c r="G15" s="372">
        <v>625</v>
      </c>
      <c r="H15" s="415">
        <v>20001012553</v>
      </c>
      <c r="I15" s="421" t="s">
        <v>516</v>
      </c>
    </row>
    <row r="16" spans="1:9" ht="15">
      <c r="A16" s="371">
        <v>8</v>
      </c>
      <c r="B16" s="371" t="s">
        <v>505</v>
      </c>
      <c r="C16" s="420" t="s">
        <v>503</v>
      </c>
      <c r="D16" s="409" t="s">
        <v>494</v>
      </c>
      <c r="E16" s="419">
        <v>44058</v>
      </c>
      <c r="F16" s="409">
        <v>85</v>
      </c>
      <c r="G16" s="372">
        <v>875</v>
      </c>
      <c r="H16" s="416">
        <v>62001024968</v>
      </c>
      <c r="I16" s="420" t="s">
        <v>517</v>
      </c>
    </row>
    <row r="17" spans="1:9" ht="15">
      <c r="A17" s="371">
        <v>9</v>
      </c>
      <c r="B17" s="371" t="s">
        <v>505</v>
      </c>
      <c r="C17" s="422" t="s">
        <v>504</v>
      </c>
      <c r="D17" s="423" t="s">
        <v>495</v>
      </c>
      <c r="E17" s="424">
        <v>44089</v>
      </c>
      <c r="F17" s="409">
        <v>110</v>
      </c>
      <c r="G17" s="372">
        <v>1333.33</v>
      </c>
      <c r="H17" s="414" t="s">
        <v>509</v>
      </c>
      <c r="I17" s="409" t="s">
        <v>518</v>
      </c>
    </row>
    <row r="18" spans="1:9" ht="15">
      <c r="A18" s="371">
        <v>10</v>
      </c>
      <c r="B18" s="371"/>
      <c r="C18" s="372"/>
      <c r="D18" s="372"/>
      <c r="E18" s="372"/>
      <c r="F18" s="372"/>
      <c r="G18" s="372"/>
      <c r="H18" s="372"/>
      <c r="I18" s="372"/>
    </row>
    <row r="19" spans="1:9" ht="15">
      <c r="A19" s="371">
        <v>11</v>
      </c>
      <c r="B19" s="371"/>
      <c r="C19" s="372"/>
      <c r="D19" s="372"/>
      <c r="E19" s="372"/>
      <c r="F19" s="372"/>
      <c r="G19" s="372"/>
      <c r="H19" s="372"/>
      <c r="I19" s="372"/>
    </row>
    <row r="20" spans="1:9" ht="15">
      <c r="A20" s="371">
        <v>12</v>
      </c>
      <c r="B20" s="371"/>
      <c r="C20" s="372"/>
      <c r="D20" s="372"/>
      <c r="E20" s="372"/>
      <c r="F20" s="372"/>
      <c r="G20" s="372"/>
      <c r="H20" s="372"/>
      <c r="I20" s="372"/>
    </row>
    <row r="21" spans="1:9" ht="15">
      <c r="A21" s="371">
        <v>13</v>
      </c>
      <c r="B21" s="371"/>
      <c r="C21" s="372"/>
      <c r="D21" s="372"/>
      <c r="E21" s="372"/>
      <c r="F21" s="372"/>
      <c r="G21" s="372"/>
      <c r="H21" s="372"/>
      <c r="I21" s="372"/>
    </row>
    <row r="22" spans="1:9" ht="15">
      <c r="A22" s="371">
        <v>14</v>
      </c>
      <c r="B22" s="371"/>
      <c r="C22" s="372"/>
      <c r="D22" s="372"/>
      <c r="E22" s="372"/>
      <c r="F22" s="372"/>
      <c r="G22" s="372"/>
      <c r="H22" s="372"/>
      <c r="I22" s="372"/>
    </row>
    <row r="23" spans="1:9" ht="15">
      <c r="A23" s="371">
        <v>15</v>
      </c>
      <c r="B23" s="371"/>
      <c r="C23" s="372"/>
      <c r="D23" s="372"/>
      <c r="E23" s="372"/>
      <c r="F23" s="372"/>
      <c r="G23" s="372"/>
      <c r="H23" s="372"/>
      <c r="I23" s="372"/>
    </row>
    <row r="24" spans="1:9" ht="15">
      <c r="A24" s="371">
        <v>16</v>
      </c>
      <c r="B24" s="371"/>
      <c r="C24" s="372"/>
      <c r="D24" s="372"/>
      <c r="E24" s="372"/>
      <c r="F24" s="372"/>
      <c r="G24" s="372"/>
      <c r="H24" s="372"/>
      <c r="I24" s="372"/>
    </row>
    <row r="25" spans="1:9" ht="15">
      <c r="A25" s="371">
        <v>17</v>
      </c>
      <c r="B25" s="371"/>
      <c r="C25" s="372"/>
      <c r="D25" s="372"/>
      <c r="E25" s="372"/>
      <c r="F25" s="372"/>
      <c r="G25" s="372"/>
      <c r="H25" s="372"/>
      <c r="I25" s="372"/>
    </row>
    <row r="26" spans="1:9" ht="15">
      <c r="A26" s="371">
        <v>18</v>
      </c>
      <c r="B26" s="371"/>
      <c r="C26" s="372"/>
      <c r="D26" s="372"/>
      <c r="E26" s="372"/>
      <c r="F26" s="372"/>
      <c r="G26" s="372"/>
      <c r="H26" s="372"/>
      <c r="I26" s="372"/>
    </row>
    <row r="27" spans="1:9" ht="15">
      <c r="A27" s="371" t="s">
        <v>261</v>
      </c>
      <c r="B27" s="371"/>
      <c r="C27" s="372"/>
      <c r="D27" s="372"/>
      <c r="E27" s="372"/>
      <c r="F27" s="372"/>
      <c r="G27" s="372"/>
      <c r="H27" s="372"/>
      <c r="I27" s="372"/>
    </row>
    <row r="28" spans="1:9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>
      <c r="A30" s="373"/>
      <c r="B30" s="373"/>
      <c r="C30" s="194"/>
      <c r="D30" s="194"/>
      <c r="E30" s="194"/>
      <c r="F30" s="194"/>
      <c r="G30" s="194"/>
      <c r="H30" s="194"/>
      <c r="I30" s="194"/>
    </row>
    <row r="31" spans="1:9" ht="15">
      <c r="A31" s="21"/>
      <c r="B31" s="21"/>
      <c r="C31" s="374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74"/>
      <c r="E32" s="474"/>
      <c r="G32" s="197"/>
      <c r="H32" s="375"/>
    </row>
    <row r="33" spans="3:8" ht="15">
      <c r="C33" s="21"/>
      <c r="D33" s="475" t="s">
        <v>251</v>
      </c>
      <c r="E33" s="475"/>
      <c r="G33" s="476" t="s">
        <v>457</v>
      </c>
      <c r="H33" s="476"/>
    </row>
    <row r="34" spans="3:8" ht="15">
      <c r="C34" s="21"/>
      <c r="D34" s="21"/>
      <c r="E34" s="21"/>
      <c r="G34" s="477"/>
      <c r="H34" s="477"/>
    </row>
    <row r="35" spans="3:8" ht="15">
      <c r="C35" s="21"/>
      <c r="D35" s="478" t="s">
        <v>127</v>
      </c>
      <c r="E35" s="478"/>
      <c r="G35" s="477"/>
      <c r="H35" s="477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5"/>
  <sheetViews>
    <sheetView view="pageBreakPreview" topLeftCell="A8" zoomScale="80" zoomScaleNormal="100" zoomScaleSheetLayoutView="80" workbookViewId="0">
      <selection activeCell="B19" sqref="B19"/>
    </sheetView>
  </sheetViews>
  <sheetFormatPr defaultColWidth="9.140625" defaultRowHeight="12.75"/>
  <cols>
    <col min="1" max="1" width="6.85546875" style="367" customWidth="1"/>
    <col min="2" max="2" width="14.85546875" style="367" customWidth="1"/>
    <col min="3" max="3" width="21.140625" style="367" customWidth="1"/>
    <col min="4" max="5" width="12.7109375" style="367" customWidth="1"/>
    <col min="6" max="6" width="13.42578125" style="367" bestFit="1" customWidth="1"/>
    <col min="7" max="7" width="15.28515625" style="367" customWidth="1"/>
    <col min="8" max="8" width="23.85546875" style="367" customWidth="1"/>
    <col min="9" max="9" width="12.140625" style="367" bestFit="1" customWidth="1"/>
    <col min="10" max="10" width="19" style="367" customWidth="1"/>
    <col min="11" max="11" width="17.7109375" style="367" customWidth="1"/>
    <col min="12" max="16384" width="9.140625" style="367"/>
  </cols>
  <sheetData>
    <row r="1" spans="1:12" s="198" customFormat="1" ht="15">
      <c r="A1" s="191" t="s">
        <v>288</v>
      </c>
      <c r="B1" s="191"/>
      <c r="C1" s="191"/>
      <c r="D1" s="192"/>
      <c r="E1" s="192"/>
      <c r="F1" s="192"/>
      <c r="G1" s="192"/>
      <c r="H1" s="192"/>
      <c r="I1" s="192"/>
      <c r="J1" s="192"/>
      <c r="K1" s="354" t="s">
        <v>97</v>
      </c>
    </row>
    <row r="2" spans="1:12" s="198" customFormat="1" ht="15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51" t="str">
        <f>'ფორმა N1'!L2</f>
        <v>01.09-13.11.2020</v>
      </c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67"/>
    </row>
    <row r="4" spans="1:12" s="198" customFormat="1" ht="15">
      <c r="A4" s="114" t="s">
        <v>257</v>
      </c>
      <c r="B4" s="114"/>
      <c r="C4" s="114"/>
      <c r="D4" s="114"/>
      <c r="E4" s="114"/>
      <c r="F4" s="362"/>
      <c r="G4" s="193"/>
      <c r="H4" s="192"/>
      <c r="I4" s="192"/>
      <c r="J4" s="192"/>
      <c r="K4" s="192"/>
    </row>
    <row r="5" spans="1:12" ht="15">
      <c r="A5" s="363" t="str">
        <f>'ფორმა N1'!A5</f>
        <v>მპგ ქართული ფესვები</v>
      </c>
      <c r="B5" s="363"/>
      <c r="C5" s="363"/>
      <c r="D5" s="364"/>
      <c r="E5" s="364"/>
      <c r="F5" s="364"/>
      <c r="G5" s="365"/>
      <c r="H5" s="366"/>
      <c r="I5" s="366"/>
      <c r="J5" s="366"/>
      <c r="K5" s="365"/>
    </row>
    <row r="6" spans="1:12" s="198" customFormat="1">
      <c r="A6" s="142"/>
      <c r="B6" s="142"/>
      <c r="C6" s="142"/>
      <c r="D6" s="368"/>
      <c r="E6" s="368"/>
      <c r="F6" s="368"/>
      <c r="G6" s="192"/>
      <c r="H6" s="192"/>
      <c r="I6" s="192"/>
      <c r="J6" s="192"/>
      <c r="K6" s="192"/>
    </row>
    <row r="7" spans="1:12" s="198" customFormat="1" ht="60">
      <c r="A7" s="369" t="s">
        <v>64</v>
      </c>
      <c r="B7" s="369" t="s">
        <v>450</v>
      </c>
      <c r="C7" s="369" t="s">
        <v>231</v>
      </c>
      <c r="D7" s="370" t="s">
        <v>228</v>
      </c>
      <c r="E7" s="370" t="s">
        <v>229</v>
      </c>
      <c r="F7" s="370" t="s">
        <v>322</v>
      </c>
      <c r="G7" s="370" t="s">
        <v>230</v>
      </c>
      <c r="H7" s="370" t="s">
        <v>458</v>
      </c>
      <c r="I7" s="370" t="s">
        <v>227</v>
      </c>
      <c r="J7" s="370" t="s">
        <v>455</v>
      </c>
      <c r="K7" s="370" t="s">
        <v>456</v>
      </c>
    </row>
    <row r="8" spans="1:12" s="198" customFormat="1" ht="15">
      <c r="A8" s="369">
        <v>1</v>
      </c>
      <c r="B8" s="369">
        <v>2</v>
      </c>
      <c r="C8" s="369">
        <v>3</v>
      </c>
      <c r="D8" s="370">
        <v>4</v>
      </c>
      <c r="E8" s="369">
        <v>5</v>
      </c>
      <c r="F8" s="370">
        <v>6</v>
      </c>
      <c r="G8" s="369">
        <v>7</v>
      </c>
      <c r="H8" s="370">
        <v>8</v>
      </c>
      <c r="I8" s="369">
        <v>9</v>
      </c>
      <c r="J8" s="369">
        <v>10</v>
      </c>
      <c r="K8" s="370">
        <v>11</v>
      </c>
    </row>
    <row r="9" spans="1:12" s="198" customFormat="1" ht="30">
      <c r="A9" s="371">
        <v>1</v>
      </c>
      <c r="B9" s="371"/>
      <c r="C9" s="371" t="s">
        <v>523</v>
      </c>
      <c r="D9" s="372" t="s">
        <v>521</v>
      </c>
      <c r="E9" s="372" t="s">
        <v>524</v>
      </c>
      <c r="F9" s="372">
        <v>2008</v>
      </c>
      <c r="G9" s="372" t="s">
        <v>520</v>
      </c>
      <c r="H9" s="372"/>
      <c r="I9" s="372"/>
      <c r="J9" s="425" t="s">
        <v>480</v>
      </c>
      <c r="K9" s="372" t="s">
        <v>479</v>
      </c>
    </row>
    <row r="10" spans="1:12" s="198" customFormat="1" ht="15">
      <c r="A10" s="371">
        <v>2</v>
      </c>
      <c r="B10" s="371"/>
      <c r="C10" s="371" t="s">
        <v>522</v>
      </c>
      <c r="D10" s="372" t="s">
        <v>535</v>
      </c>
      <c r="E10" s="372" t="s">
        <v>536</v>
      </c>
      <c r="F10" s="372">
        <v>2012</v>
      </c>
      <c r="G10" s="372" t="s">
        <v>537</v>
      </c>
      <c r="H10" s="372"/>
      <c r="I10" s="372"/>
      <c r="J10" s="432" t="s">
        <v>528</v>
      </c>
      <c r="K10" s="372" t="s">
        <v>527</v>
      </c>
    </row>
    <row r="11" spans="1:12" s="198" customFormat="1" ht="15">
      <c r="A11" s="371">
        <v>3</v>
      </c>
      <c r="B11" s="371"/>
      <c r="C11" s="371" t="s">
        <v>585</v>
      </c>
      <c r="D11" s="372" t="s">
        <v>521</v>
      </c>
      <c r="E11" s="372" t="s">
        <v>586</v>
      </c>
      <c r="F11" s="372">
        <v>1990</v>
      </c>
      <c r="G11" s="372" t="s">
        <v>587</v>
      </c>
      <c r="H11" s="372"/>
      <c r="I11" s="372"/>
      <c r="J11" s="436" t="s">
        <v>616</v>
      </c>
      <c r="K11" s="372" t="s">
        <v>617</v>
      </c>
    </row>
    <row r="12" spans="1:12" s="198" customFormat="1" ht="30">
      <c r="A12" s="371">
        <v>4</v>
      </c>
      <c r="B12" s="371"/>
      <c r="C12" s="371" t="s">
        <v>588</v>
      </c>
      <c r="D12" s="372" t="s">
        <v>589</v>
      </c>
      <c r="E12" s="372" t="s">
        <v>590</v>
      </c>
      <c r="F12" s="372">
        <v>2006</v>
      </c>
      <c r="G12" s="372" t="s">
        <v>591</v>
      </c>
      <c r="H12" s="372"/>
      <c r="I12" s="372"/>
      <c r="J12" s="436" t="s">
        <v>618</v>
      </c>
      <c r="K12" s="372" t="s">
        <v>619</v>
      </c>
    </row>
    <row r="13" spans="1:12" s="198" customFormat="1" ht="15">
      <c r="A13" s="371">
        <v>5</v>
      </c>
      <c r="B13" s="371"/>
      <c r="C13" s="371" t="s">
        <v>592</v>
      </c>
      <c r="D13" s="372" t="s">
        <v>589</v>
      </c>
      <c r="E13" s="372" t="s">
        <v>593</v>
      </c>
      <c r="F13" s="372">
        <v>2013</v>
      </c>
      <c r="G13" s="372" t="s">
        <v>594</v>
      </c>
      <c r="H13" s="372"/>
      <c r="I13" s="372"/>
      <c r="J13" s="436" t="s">
        <v>620</v>
      </c>
      <c r="K13" s="372" t="s">
        <v>621</v>
      </c>
    </row>
    <row r="14" spans="1:12" s="198" customFormat="1" ht="15">
      <c r="A14" s="371">
        <v>6</v>
      </c>
      <c r="B14" s="371"/>
      <c r="C14" s="371" t="s">
        <v>592</v>
      </c>
      <c r="D14" s="372" t="s">
        <v>589</v>
      </c>
      <c r="E14" s="372" t="s">
        <v>595</v>
      </c>
      <c r="F14" s="372">
        <v>2010</v>
      </c>
      <c r="G14" s="372" t="s">
        <v>596</v>
      </c>
      <c r="H14" s="372"/>
      <c r="I14" s="372"/>
      <c r="J14" s="436" t="s">
        <v>622</v>
      </c>
      <c r="K14" s="372" t="s">
        <v>623</v>
      </c>
    </row>
    <row r="15" spans="1:12" s="198" customFormat="1" ht="30">
      <c r="A15" s="371">
        <v>7</v>
      </c>
      <c r="B15" s="371"/>
      <c r="C15" s="371" t="s">
        <v>597</v>
      </c>
      <c r="D15" s="372" t="s">
        <v>521</v>
      </c>
      <c r="E15" s="372" t="s">
        <v>598</v>
      </c>
      <c r="F15" s="372">
        <v>2001</v>
      </c>
      <c r="G15" s="372" t="s">
        <v>599</v>
      </c>
      <c r="H15" s="372"/>
      <c r="I15" s="372"/>
      <c r="J15" s="437" t="s">
        <v>624</v>
      </c>
      <c r="K15" s="372" t="s">
        <v>625</v>
      </c>
    </row>
    <row r="16" spans="1:12" s="198" customFormat="1" ht="15">
      <c r="A16" s="371">
        <v>8</v>
      </c>
      <c r="B16" s="371"/>
      <c r="C16" s="371" t="s">
        <v>585</v>
      </c>
      <c r="D16" s="372" t="s">
        <v>600</v>
      </c>
      <c r="E16" s="372" t="s">
        <v>601</v>
      </c>
      <c r="F16" s="372">
        <v>2004</v>
      </c>
      <c r="G16" s="372" t="s">
        <v>602</v>
      </c>
      <c r="H16" s="372"/>
      <c r="I16" s="372"/>
      <c r="J16" s="436" t="s">
        <v>626</v>
      </c>
      <c r="K16" s="372" t="s">
        <v>627</v>
      </c>
    </row>
    <row r="17" spans="1:11" s="198" customFormat="1" ht="30">
      <c r="A17" s="371">
        <v>9</v>
      </c>
      <c r="B17" s="371"/>
      <c r="C17" s="371" t="s">
        <v>592</v>
      </c>
      <c r="D17" s="372" t="s">
        <v>603</v>
      </c>
      <c r="E17" s="436" t="s">
        <v>604</v>
      </c>
      <c r="F17" s="372">
        <v>1992</v>
      </c>
      <c r="G17" s="372" t="s">
        <v>605</v>
      </c>
      <c r="H17" s="372"/>
      <c r="I17" s="372"/>
      <c r="J17" s="436" t="s">
        <v>628</v>
      </c>
      <c r="K17" s="372" t="s">
        <v>629</v>
      </c>
    </row>
    <row r="18" spans="1:11" s="198" customFormat="1" ht="30">
      <c r="A18" s="371">
        <v>10</v>
      </c>
      <c r="B18" s="371"/>
      <c r="C18" s="371" t="s">
        <v>592</v>
      </c>
      <c r="D18" s="372" t="s">
        <v>606</v>
      </c>
      <c r="E18" s="372" t="s">
        <v>607</v>
      </c>
      <c r="F18" s="372">
        <v>2002</v>
      </c>
      <c r="G18" s="372" t="s">
        <v>608</v>
      </c>
      <c r="H18" s="372"/>
      <c r="I18" s="372"/>
      <c r="J18" s="436" t="s">
        <v>628</v>
      </c>
      <c r="K18" s="372" t="s">
        <v>629</v>
      </c>
    </row>
    <row r="19" spans="1:11" s="198" customFormat="1" ht="15">
      <c r="A19" s="371">
        <v>11</v>
      </c>
      <c r="B19" s="371"/>
      <c r="C19" s="371" t="s">
        <v>588</v>
      </c>
      <c r="D19" s="372" t="s">
        <v>521</v>
      </c>
      <c r="E19" s="372" t="s">
        <v>609</v>
      </c>
      <c r="F19" s="372">
        <v>2000</v>
      </c>
      <c r="G19" s="372" t="s">
        <v>610</v>
      </c>
      <c r="H19" s="372"/>
      <c r="I19" s="372"/>
      <c r="J19" s="436" t="s">
        <v>630</v>
      </c>
      <c r="K19" s="372" t="s">
        <v>631</v>
      </c>
    </row>
    <row r="20" spans="1:11" s="198" customFormat="1" ht="15">
      <c r="A20" s="371">
        <v>12</v>
      </c>
      <c r="B20" s="371"/>
      <c r="C20" s="371" t="s">
        <v>592</v>
      </c>
      <c r="D20" s="372" t="s">
        <v>521</v>
      </c>
      <c r="E20" s="436" t="s">
        <v>611</v>
      </c>
      <c r="F20" s="372">
        <v>2000</v>
      </c>
      <c r="G20" s="372" t="s">
        <v>612</v>
      </c>
      <c r="H20" s="372"/>
      <c r="I20" s="372"/>
      <c r="J20" s="436" t="s">
        <v>630</v>
      </c>
      <c r="K20" s="372" t="s">
        <v>631</v>
      </c>
    </row>
    <row r="21" spans="1:11" s="198" customFormat="1" ht="15">
      <c r="A21" s="371">
        <v>13</v>
      </c>
      <c r="B21" s="371"/>
      <c r="C21" s="371" t="s">
        <v>592</v>
      </c>
      <c r="D21" s="372" t="s">
        <v>613</v>
      </c>
      <c r="E21" s="372" t="s">
        <v>614</v>
      </c>
      <c r="F21" s="372">
        <v>2003</v>
      </c>
      <c r="G21" s="372" t="s">
        <v>615</v>
      </c>
      <c r="H21" s="372"/>
      <c r="I21" s="372"/>
      <c r="J21" s="436" t="s">
        <v>632</v>
      </c>
      <c r="K21" s="372" t="s">
        <v>633</v>
      </c>
    </row>
    <row r="22" spans="1:11" s="198" customFormat="1" ht="15">
      <c r="A22" s="371">
        <v>14</v>
      </c>
      <c r="B22" s="371"/>
      <c r="C22" s="371"/>
      <c r="D22" s="372"/>
      <c r="E22" s="372"/>
      <c r="F22" s="372"/>
      <c r="G22" s="372"/>
      <c r="H22" s="372"/>
      <c r="I22" s="372"/>
      <c r="J22" s="372"/>
      <c r="K22" s="372"/>
    </row>
    <row r="23" spans="1:11" s="198" customFormat="1" ht="15">
      <c r="A23" s="371">
        <v>15</v>
      </c>
      <c r="B23" s="371"/>
      <c r="C23" s="371"/>
      <c r="D23" s="372"/>
      <c r="E23" s="372"/>
      <c r="F23" s="372"/>
      <c r="G23" s="372"/>
      <c r="H23" s="372"/>
      <c r="I23" s="372"/>
      <c r="J23" s="372"/>
      <c r="K23" s="372"/>
    </row>
    <row r="24" spans="1:11" s="198" customFormat="1" ht="15">
      <c r="A24" s="371">
        <v>16</v>
      </c>
      <c r="B24" s="371"/>
      <c r="C24" s="371"/>
      <c r="D24" s="372"/>
      <c r="E24" s="372"/>
      <c r="F24" s="372"/>
      <c r="G24" s="372"/>
      <c r="H24" s="372"/>
      <c r="I24" s="372"/>
      <c r="J24" s="372"/>
      <c r="K24" s="372"/>
    </row>
    <row r="25" spans="1:11" s="198" customFormat="1" ht="15">
      <c r="A25" s="371">
        <v>17</v>
      </c>
      <c r="B25" s="371"/>
      <c r="C25" s="371"/>
      <c r="D25" s="372"/>
      <c r="E25" s="372"/>
      <c r="F25" s="372"/>
      <c r="G25" s="372"/>
      <c r="H25" s="372"/>
      <c r="I25" s="372"/>
      <c r="J25" s="372"/>
      <c r="K25" s="372"/>
    </row>
    <row r="26" spans="1:11" s="198" customFormat="1" ht="15">
      <c r="A26" s="371">
        <v>18</v>
      </c>
      <c r="B26" s="371"/>
      <c r="C26" s="371"/>
      <c r="D26" s="372"/>
      <c r="E26" s="372"/>
      <c r="F26" s="372"/>
      <c r="G26" s="372"/>
      <c r="H26" s="372"/>
      <c r="I26" s="372"/>
      <c r="J26" s="372"/>
      <c r="K26" s="372"/>
    </row>
    <row r="27" spans="1:11" s="198" customFormat="1" ht="15">
      <c r="A27" s="371" t="s">
        <v>261</v>
      </c>
      <c r="B27" s="371"/>
      <c r="C27" s="371"/>
      <c r="D27" s="372"/>
      <c r="E27" s="372"/>
      <c r="F27" s="372"/>
      <c r="G27" s="372"/>
      <c r="H27" s="372"/>
      <c r="I27" s="372"/>
      <c r="J27" s="372"/>
      <c r="K27" s="372"/>
    </row>
    <row r="28" spans="1:11">
      <c r="A28" s="376"/>
      <c r="B28" s="376"/>
      <c r="C28" s="376"/>
      <c r="D28" s="376"/>
      <c r="E28" s="376"/>
      <c r="F28" s="376"/>
      <c r="G28" s="376"/>
      <c r="H28" s="376"/>
      <c r="I28" s="376"/>
      <c r="J28" s="376"/>
      <c r="K28" s="376"/>
    </row>
    <row r="29" spans="1:11">
      <c r="A29" s="376"/>
      <c r="B29" s="376"/>
      <c r="C29" s="376"/>
      <c r="D29" s="376"/>
      <c r="E29" s="376"/>
      <c r="F29" s="376"/>
      <c r="G29" s="376"/>
      <c r="H29" s="376"/>
      <c r="I29" s="376"/>
      <c r="J29" s="376"/>
      <c r="K29" s="376"/>
    </row>
    <row r="30" spans="1:11">
      <c r="A30" s="377"/>
      <c r="B30" s="377"/>
      <c r="C30" s="377"/>
      <c r="D30" s="376"/>
      <c r="E30" s="376"/>
      <c r="F30" s="376"/>
      <c r="G30" s="376"/>
      <c r="H30" s="376"/>
      <c r="I30" s="376"/>
      <c r="J30" s="376"/>
      <c r="K30" s="376"/>
    </row>
    <row r="31" spans="1:11" ht="15">
      <c r="A31" s="378"/>
      <c r="B31" s="378"/>
      <c r="C31" s="378"/>
      <c r="D31" s="379" t="s">
        <v>96</v>
      </c>
      <c r="E31" s="378"/>
      <c r="F31" s="378"/>
      <c r="G31" s="380"/>
      <c r="H31" s="378"/>
      <c r="I31" s="378"/>
      <c r="J31" s="378"/>
      <c r="K31" s="378"/>
    </row>
    <row r="32" spans="1:11" ht="15">
      <c r="A32" s="378"/>
      <c r="B32" s="378"/>
      <c r="C32" s="378"/>
      <c r="D32" s="378"/>
      <c r="E32" s="381"/>
      <c r="F32" s="378"/>
      <c r="H32" s="381"/>
      <c r="I32" s="381"/>
      <c r="J32" s="382"/>
    </row>
    <row r="33" spans="4:9" ht="15">
      <c r="D33" s="378"/>
      <c r="E33" s="383" t="s">
        <v>251</v>
      </c>
      <c r="F33" s="378"/>
      <c r="H33" s="384" t="s">
        <v>256</v>
      </c>
      <c r="I33" s="384"/>
    </row>
    <row r="34" spans="4:9" ht="15">
      <c r="D34" s="378"/>
      <c r="E34" s="385" t="s">
        <v>127</v>
      </c>
      <c r="F34" s="378"/>
      <c r="H34" s="378" t="s">
        <v>252</v>
      </c>
      <c r="I34" s="378"/>
    </row>
    <row r="35" spans="4:9" ht="15">
      <c r="D35" s="378"/>
      <c r="E35" s="385"/>
    </row>
  </sheetData>
  <dataValidations count="2">
    <dataValidation type="list" allowBlank="1" showInputMessage="1" showErrorMessage="1" sqref="B9:B27">
      <formula1>"იჯარა, საკუთრება"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J9">
      <formula1>11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topLeftCell="A6" zoomScale="80" zoomScaleNormal="100" zoomScaleSheetLayoutView="80" workbookViewId="0">
      <selection activeCell="I3" sqref="I3"/>
    </sheetView>
  </sheetViews>
  <sheetFormatPr defaultColWidth="9.140625"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01.09-13.11.2020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4" t="str">
        <f>'ფორმა N1'!A5</f>
        <v>მპგ ქართული ფესვები</v>
      </c>
      <c r="B5" s="80"/>
      <c r="C5" s="80"/>
      <c r="D5" s="206"/>
      <c r="E5" s="206"/>
      <c r="F5" s="206"/>
      <c r="G5" s="206"/>
      <c r="H5" s="206"/>
      <c r="I5" s="205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13"/>
    </row>
    <row r="33" spans="2:6" ht="15">
      <c r="B33" s="182"/>
      <c r="C33" s="188" t="s">
        <v>251</v>
      </c>
      <c r="D33" s="182"/>
      <c r="F33" s="189" t="s">
        <v>256</v>
      </c>
    </row>
    <row r="34" spans="2:6" ht="15">
      <c r="B34" s="182"/>
      <c r="C34" s="190" t="s">
        <v>127</v>
      </c>
      <c r="D34" s="182"/>
      <c r="F34" s="182" t="s">
        <v>252</v>
      </c>
    </row>
    <row r="35" spans="2:6" ht="15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ColWidth="9.140625"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362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01.09-13.11.2020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 t="str">
        <f>'ფორმა N1'!A5</f>
        <v>მპგ ქართული ფესვები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44" t="s">
        <v>344</v>
      </c>
      <c r="C8" s="345" t="s">
        <v>381</v>
      </c>
      <c r="D8" s="345" t="s">
        <v>382</v>
      </c>
      <c r="E8" s="345" t="s">
        <v>345</v>
      </c>
      <c r="F8" s="345" t="s">
        <v>358</v>
      </c>
      <c r="G8" s="345" t="s">
        <v>359</v>
      </c>
      <c r="H8" s="345" t="s">
        <v>383</v>
      </c>
      <c r="I8" s="165" t="s">
        <v>360</v>
      </c>
      <c r="J8" s="105"/>
    </row>
    <row r="9" spans="1:10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>
      <c r="A38" s="167" t="s">
        <v>261</v>
      </c>
      <c r="B38" s="195"/>
      <c r="C38" s="175"/>
      <c r="D38" s="175"/>
      <c r="E38" s="174"/>
      <c r="F38" s="174"/>
      <c r="G38" s="244"/>
      <c r="H38" s="252" t="s">
        <v>374</v>
      </c>
      <c r="I38" s="349">
        <f>SUM(I9:I37)</f>
        <v>0</v>
      </c>
      <c r="J38" s="105"/>
    </row>
    <row r="40" spans="1:12">
      <c r="A40" s="182" t="s">
        <v>396</v>
      </c>
    </row>
    <row r="42" spans="1:12">
      <c r="B42" s="184" t="s">
        <v>96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251</v>
      </c>
      <c r="F45" s="189" t="s">
        <v>256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127</v>
      </c>
      <c r="F46" s="182" t="s">
        <v>252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2.75"/>
    <row r="49" s="183" customFormat="1" ht="12.75"/>
    <row r="50" s="183" customFormat="1" ht="12.75"/>
    <row r="51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8" zoomScaleNormal="100" zoomScaleSheetLayoutView="100" workbookViewId="0">
      <selection activeCell="C10" sqref="C10"/>
    </sheetView>
  </sheetViews>
  <sheetFormatPr defaultColWidth="9.140625"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480" t="s">
        <v>460</v>
      </c>
      <c r="B1" s="480"/>
      <c r="C1" s="354" t="s">
        <v>97</v>
      </c>
    </row>
    <row r="2" spans="1:3" s="6" customFormat="1" ht="15">
      <c r="A2" s="480"/>
      <c r="B2" s="480"/>
      <c r="C2" s="351" t="str">
        <f>'ფორმა N1'!L2</f>
        <v>01.09-13.11.2020</v>
      </c>
    </row>
    <row r="3" spans="1:3" s="6" customFormat="1" ht="15">
      <c r="A3" s="386" t="s">
        <v>128</v>
      </c>
      <c r="B3" s="352"/>
      <c r="C3" s="353"/>
    </row>
    <row r="4" spans="1:3" s="6" customFormat="1" ht="15">
      <c r="A4" s="114"/>
      <c r="B4" s="352"/>
      <c r="C4" s="353"/>
    </row>
    <row r="5" spans="1:3" s="21" customFormat="1" ht="15">
      <c r="A5" s="481" t="s">
        <v>257</v>
      </c>
      <c r="B5" s="481"/>
      <c r="C5" s="114"/>
    </row>
    <row r="6" spans="1:3" s="21" customFormat="1" ht="15">
      <c r="A6" s="482" t="str">
        <f>'ფორმა N1'!A5</f>
        <v>მპგ ქართული ფესვები</v>
      </c>
      <c r="B6" s="482"/>
      <c r="C6" s="114"/>
    </row>
    <row r="7" spans="1:3">
      <c r="A7" s="387"/>
      <c r="B7" s="387"/>
      <c r="C7" s="387"/>
    </row>
    <row r="8" spans="1:3">
      <c r="A8" s="387"/>
      <c r="B8" s="387"/>
      <c r="C8" s="387"/>
    </row>
    <row r="9" spans="1:3" ht="30" customHeight="1">
      <c r="A9" s="388" t="s">
        <v>64</v>
      </c>
      <c r="B9" s="388" t="s">
        <v>11</v>
      </c>
      <c r="C9" s="389" t="s">
        <v>9</v>
      </c>
    </row>
    <row r="10" spans="1:3" ht="15">
      <c r="A10" s="390">
        <v>1</v>
      </c>
      <c r="B10" s="391" t="s">
        <v>57</v>
      </c>
      <c r="C10" s="406">
        <f>'ფორმა N4'!D11+'ფორმა N5'!D9</f>
        <v>69470.19</v>
      </c>
    </row>
    <row r="11" spans="1:3" ht="15">
      <c r="A11" s="393">
        <v>1.1000000000000001</v>
      </c>
      <c r="B11" s="391" t="s">
        <v>461</v>
      </c>
      <c r="C11" s="407">
        <f>'ფორმა N4'!D39+'ფორმა N5'!D37</f>
        <v>26104</v>
      </c>
    </row>
    <row r="12" spans="1:3" ht="15">
      <c r="A12" s="394" t="s">
        <v>30</v>
      </c>
      <c r="B12" s="391" t="s">
        <v>462</v>
      </c>
      <c r="C12" s="407">
        <f>'ფორმა N4'!D40+'ფორმა N5'!D38</f>
        <v>0</v>
      </c>
    </row>
    <row r="13" spans="1:3" ht="15">
      <c r="A13" s="393">
        <v>1.2</v>
      </c>
      <c r="B13" s="391" t="s">
        <v>58</v>
      </c>
      <c r="C13" s="407">
        <f>'ფორმა N4'!D12+'ფორმა N5'!D10</f>
        <v>0</v>
      </c>
    </row>
    <row r="14" spans="1:3" ht="15">
      <c r="A14" s="393">
        <v>1.3</v>
      </c>
      <c r="B14" s="391" t="s">
        <v>463</v>
      </c>
      <c r="C14" s="407">
        <f>'ფორმა N4'!D17+'ფორმა N5'!D15</f>
        <v>0</v>
      </c>
    </row>
    <row r="15" spans="1:3" ht="15">
      <c r="A15" s="479"/>
      <c r="B15" s="479"/>
      <c r="C15" s="479"/>
    </row>
    <row r="16" spans="1:3" ht="30" customHeight="1">
      <c r="A16" s="388" t="s">
        <v>64</v>
      </c>
      <c r="B16" s="388" t="s">
        <v>232</v>
      </c>
      <c r="C16" s="389" t="s">
        <v>67</v>
      </c>
    </row>
    <row r="17" spans="1:4" ht="15">
      <c r="A17" s="390">
        <v>2</v>
      </c>
      <c r="B17" s="391" t="s">
        <v>464</v>
      </c>
      <c r="C17" s="392">
        <f>'ფორმა N2'!D9+'ფორმა N2'!C26+'ფორმა N3'!D9+'ფორმა N3'!C26</f>
        <v>69859</v>
      </c>
    </row>
    <row r="18" spans="1:4" ht="15">
      <c r="A18" s="395">
        <v>2.1</v>
      </c>
      <c r="B18" s="391" t="s">
        <v>465</v>
      </c>
      <c r="C18" s="391">
        <f>'ფორმა N2'!D17+'ფორმა N3'!D17</f>
        <v>0</v>
      </c>
    </row>
    <row r="19" spans="1:4" ht="15">
      <c r="A19" s="395">
        <v>2.2000000000000002</v>
      </c>
      <c r="B19" s="391" t="s">
        <v>466</v>
      </c>
      <c r="C19" s="391">
        <f>'ფორმა N2'!D18+'ფორმა N3'!D18</f>
        <v>0</v>
      </c>
    </row>
    <row r="20" spans="1:4" ht="15">
      <c r="A20" s="395">
        <v>2.2999999999999998</v>
      </c>
      <c r="B20" s="391" t="s">
        <v>467</v>
      </c>
      <c r="C20" s="396">
        <f>SUM(C21:C25)</f>
        <v>69859</v>
      </c>
    </row>
    <row r="21" spans="1:4" ht="15">
      <c r="A21" s="394" t="s">
        <v>468</v>
      </c>
      <c r="B21" s="397" t="s">
        <v>469</v>
      </c>
      <c r="C21" s="391">
        <f>'ფორმა N2'!D13+'ფორმა N3'!D13</f>
        <v>69859</v>
      </c>
    </row>
    <row r="22" spans="1:4" ht="15">
      <c r="A22" s="394" t="s">
        <v>470</v>
      </c>
      <c r="B22" s="397" t="s">
        <v>471</v>
      </c>
      <c r="C22" s="391">
        <f>'ფორმა N2'!C27+'ფორმა N3'!C27</f>
        <v>0</v>
      </c>
    </row>
    <row r="23" spans="1:4" ht="15">
      <c r="A23" s="394" t="s">
        <v>472</v>
      </c>
      <c r="B23" s="397" t="s">
        <v>473</v>
      </c>
      <c r="C23" s="391">
        <f>'ფორმა N2'!D14+'ფორმა N3'!D14</f>
        <v>0</v>
      </c>
    </row>
    <row r="24" spans="1:4" ht="15">
      <c r="A24" s="394" t="s">
        <v>474</v>
      </c>
      <c r="B24" s="397" t="s">
        <v>475</v>
      </c>
      <c r="C24" s="391">
        <f>'ფორმა N2'!C31+'ფორმა N3'!C31</f>
        <v>0</v>
      </c>
    </row>
    <row r="25" spans="1:4" ht="15">
      <c r="A25" s="394" t="s">
        <v>476</v>
      </c>
      <c r="B25" s="397" t="s">
        <v>477</v>
      </c>
      <c r="C25" s="391">
        <f>'ფორმა N2'!D11+'ფორმა N3'!D11</f>
        <v>0</v>
      </c>
    </row>
    <row r="26" spans="1:4" ht="15">
      <c r="A26" s="404"/>
      <c r="B26" s="403"/>
      <c r="C26" s="402"/>
    </row>
    <row r="27" spans="1:4" ht="15">
      <c r="A27" s="404"/>
      <c r="B27" s="403"/>
      <c r="C27" s="402"/>
    </row>
    <row r="28" spans="1:4" ht="15">
      <c r="A28" s="21"/>
      <c r="B28" s="21"/>
      <c r="C28" s="21"/>
      <c r="D28" s="401"/>
    </row>
    <row r="29" spans="1:4" ht="15">
      <c r="A29" s="196" t="s">
        <v>96</v>
      </c>
      <c r="B29" s="21"/>
      <c r="C29" s="21"/>
      <c r="D29" s="401"/>
    </row>
    <row r="30" spans="1:4" ht="15">
      <c r="A30" s="21"/>
      <c r="B30" s="21"/>
      <c r="C30" s="21"/>
      <c r="D30" s="401"/>
    </row>
    <row r="31" spans="1:4" ht="15">
      <c r="A31" s="21"/>
      <c r="B31" s="21"/>
      <c r="C31" s="21"/>
      <c r="D31" s="400"/>
    </row>
    <row r="32" spans="1:4" ht="15">
      <c r="B32" s="196" t="s">
        <v>254</v>
      </c>
      <c r="C32" s="21"/>
      <c r="D32" s="400"/>
    </row>
    <row r="33" spans="2:4" ht="15">
      <c r="B33" s="21" t="s">
        <v>253</v>
      </c>
      <c r="C33" s="21"/>
      <c r="D33" s="400"/>
    </row>
    <row r="34" spans="2:4">
      <c r="B34" s="399" t="s">
        <v>127</v>
      </c>
      <c r="D34" s="398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B18" sqref="B18"/>
    </sheetView>
  </sheetViews>
  <sheetFormatPr defaultColWidth="9.140625"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59" t="s">
        <v>97</v>
      </c>
      <c r="D1" s="459"/>
      <c r="E1" s="108"/>
    </row>
    <row r="2" spans="1:7">
      <c r="A2" s="76" t="s">
        <v>128</v>
      </c>
      <c r="B2" s="76"/>
      <c r="C2" s="457" t="str">
        <f>'ფორმა N1'!L2</f>
        <v>01.09-13.11.2020</v>
      </c>
      <c r="D2" s="458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220" t="str">
        <f>'ფორმა N1'!A5</f>
        <v>მპგ ქართული ფესვები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385</v>
      </c>
      <c r="C24" s="245"/>
      <c r="D24" s="8"/>
      <c r="E24" s="108"/>
    </row>
    <row r="25" spans="1:5" s="3" customFormat="1">
      <c r="A25" s="88" t="s">
        <v>234</v>
      </c>
      <c r="B25" s="88" t="s">
        <v>391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9" t="s">
        <v>87</v>
      </c>
      <c r="B28" s="229" t="s">
        <v>291</v>
      </c>
      <c r="C28" s="8"/>
      <c r="D28" s="8"/>
      <c r="E28" s="108"/>
    </row>
    <row r="29" spans="1:5">
      <c r="A29" s="229" t="s">
        <v>88</v>
      </c>
      <c r="B29" s="229" t="s">
        <v>294</v>
      </c>
      <c r="C29" s="8"/>
      <c r="D29" s="8"/>
      <c r="E29" s="108"/>
    </row>
    <row r="30" spans="1:5">
      <c r="A30" s="229" t="s">
        <v>393</v>
      </c>
      <c r="B30" s="229" t="s">
        <v>292</v>
      </c>
      <c r="C30" s="8"/>
      <c r="D30" s="8"/>
      <c r="E30" s="108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>
      <c r="A32" s="229" t="s">
        <v>12</v>
      </c>
      <c r="B32" s="229" t="s">
        <v>439</v>
      </c>
      <c r="C32" s="8"/>
      <c r="D32" s="8"/>
      <c r="E32" s="108"/>
    </row>
    <row r="33" spans="1:9">
      <c r="A33" s="229" t="s">
        <v>13</v>
      </c>
      <c r="B33" s="229" t="s">
        <v>440</v>
      </c>
      <c r="C33" s="8"/>
      <c r="D33" s="8"/>
      <c r="E33" s="108"/>
    </row>
    <row r="34" spans="1:9">
      <c r="A34" s="229" t="s">
        <v>264</v>
      </c>
      <c r="B34" s="229" t="s">
        <v>441</v>
      </c>
      <c r="C34" s="8"/>
      <c r="D34" s="8"/>
      <c r="E34" s="108"/>
    </row>
    <row r="35" spans="1:9">
      <c r="A35" s="88" t="s">
        <v>34</v>
      </c>
      <c r="B35" s="242" t="s">
        <v>390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46"/>
  <sheetViews>
    <sheetView showGridLines="0" view="pageBreakPreview" zoomScale="80" zoomScaleNormal="100" zoomScaleSheetLayoutView="80" workbookViewId="0">
      <selection activeCell="C13" sqref="C13"/>
    </sheetView>
  </sheetViews>
  <sheetFormatPr defaultColWidth="9.140625" defaultRowHeight="15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4"/>
      <c r="C1" s="459" t="s">
        <v>97</v>
      </c>
      <c r="D1" s="459"/>
      <c r="E1" s="113"/>
    </row>
    <row r="2" spans="1:12" s="6" customFormat="1">
      <c r="A2" s="76" t="s">
        <v>128</v>
      </c>
      <c r="B2" s="234"/>
      <c r="C2" s="460" t="str">
        <f>'ფორმა N1'!L2</f>
        <v>01.09-13.11.2020</v>
      </c>
      <c r="D2" s="461"/>
      <c r="E2" s="113"/>
    </row>
    <row r="3" spans="1:12" s="6" customFormat="1">
      <c r="A3" s="76"/>
      <c r="B3" s="234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>
      <c r="A5" s="119" t="str">
        <f>'ფორმა N1'!A5</f>
        <v>მპგ ქართული ფესვები</v>
      </c>
      <c r="B5" s="236"/>
      <c r="C5" s="60"/>
      <c r="D5" s="60"/>
      <c r="E5" s="108"/>
    </row>
    <row r="6" spans="1:12" s="2" customFormat="1">
      <c r="A6" s="77"/>
      <c r="B6" s="235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1">
        <v>1</v>
      </c>
      <c r="B9" s="221" t="s">
        <v>65</v>
      </c>
      <c r="C9" s="85">
        <f>SUM(C10,C26)</f>
        <v>69859</v>
      </c>
      <c r="D9" s="85">
        <f>SUM(D10,D26)</f>
        <v>69859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69859</v>
      </c>
      <c r="D10" s="85">
        <f>SUM(D11,D12,D16,D19,D24,D25)</f>
        <v>69859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SUM(C13:C15)</f>
        <v>69859</v>
      </c>
      <c r="D12" s="107">
        <f>SUM(D13:D15)</f>
        <v>69859</v>
      </c>
      <c r="E12" s="113"/>
    </row>
    <row r="13" spans="1:12" s="3" customFormat="1">
      <c r="A13" s="97" t="s">
        <v>70</v>
      </c>
      <c r="B13" s="97" t="s">
        <v>293</v>
      </c>
      <c r="C13" s="8">
        <v>69859</v>
      </c>
      <c r="D13" s="8">
        <f>81459-11600</f>
        <v>69859</v>
      </c>
      <c r="E13" s="113"/>
    </row>
    <row r="14" spans="1:12" s="3" customFormat="1">
      <c r="A14" s="97" t="s">
        <v>437</v>
      </c>
      <c r="B14" s="97" t="s">
        <v>436</v>
      </c>
      <c r="C14" s="8"/>
      <c r="D14" s="8"/>
      <c r="E14" s="113"/>
    </row>
    <row r="15" spans="1:12" s="3" customFormat="1">
      <c r="A15" s="97" t="s">
        <v>438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384</v>
      </c>
      <c r="C23" s="8"/>
      <c r="D23" s="8"/>
      <c r="E23" s="113"/>
    </row>
    <row r="24" spans="1:5" s="3" customFormat="1">
      <c r="A24" s="88" t="s">
        <v>84</v>
      </c>
      <c r="B24" s="88" t="s">
        <v>385</v>
      </c>
      <c r="C24" s="245"/>
      <c r="D24" s="8"/>
      <c r="E24" s="113"/>
    </row>
    <row r="25" spans="1:5" s="3" customFormat="1">
      <c r="A25" s="88" t="s">
        <v>234</v>
      </c>
      <c r="B25" s="88" t="s">
        <v>391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29" t="s">
        <v>87</v>
      </c>
      <c r="B28" s="229" t="s">
        <v>291</v>
      </c>
      <c r="C28" s="8"/>
      <c r="D28" s="8"/>
      <c r="E28" s="113"/>
    </row>
    <row r="29" spans="1:5">
      <c r="A29" s="229" t="s">
        <v>88</v>
      </c>
      <c r="B29" s="229" t="s">
        <v>294</v>
      </c>
      <c r="C29" s="8"/>
      <c r="D29" s="8"/>
      <c r="E29" s="113"/>
    </row>
    <row r="30" spans="1:5">
      <c r="A30" s="229" t="s">
        <v>393</v>
      </c>
      <c r="B30" s="229" t="s">
        <v>292</v>
      </c>
      <c r="C30" s="8"/>
      <c r="D30" s="8"/>
      <c r="E30" s="113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>
      <c r="A32" s="229" t="s">
        <v>12</v>
      </c>
      <c r="B32" s="229" t="s">
        <v>439</v>
      </c>
      <c r="C32" s="8"/>
      <c r="D32" s="8"/>
      <c r="E32" s="113"/>
    </row>
    <row r="33" spans="1:9">
      <c r="A33" s="229" t="s">
        <v>13</v>
      </c>
      <c r="B33" s="229" t="s">
        <v>440</v>
      </c>
      <c r="C33" s="8"/>
      <c r="D33" s="8"/>
      <c r="E33" s="113"/>
    </row>
    <row r="34" spans="1:9">
      <c r="A34" s="229" t="s">
        <v>264</v>
      </c>
      <c r="B34" s="229" t="s">
        <v>441</v>
      </c>
      <c r="C34" s="8"/>
      <c r="D34" s="8"/>
      <c r="E34" s="113"/>
    </row>
    <row r="35" spans="1:9" s="23" customFormat="1">
      <c r="A35" s="88" t="s">
        <v>34</v>
      </c>
      <c r="B35" s="242" t="s">
        <v>390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388</v>
      </c>
      <c r="D43" s="12"/>
      <c r="E43"/>
      <c r="F43"/>
      <c r="G43"/>
      <c r="H43"/>
      <c r="I43"/>
    </row>
    <row r="44" spans="1:9" s="2" customFormat="1">
      <c r="A44"/>
      <c r="B44" s="237" t="s">
        <v>253</v>
      </c>
      <c r="D44" s="12"/>
      <c r="E44"/>
      <c r="F44"/>
      <c r="G44"/>
      <c r="H44"/>
      <c r="I44"/>
    </row>
    <row r="45" spans="1:9" customFormat="1" ht="12.75">
      <c r="B45" s="240" t="s">
        <v>127</v>
      </c>
    </row>
    <row r="46" spans="1:9" customFormat="1" ht="12.75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ColWidth="9.140625"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443</v>
      </c>
      <c r="B1" s="218"/>
      <c r="C1" s="459" t="s">
        <v>97</v>
      </c>
      <c r="D1" s="459"/>
      <c r="E1" s="91"/>
    </row>
    <row r="2" spans="1:5" s="6" customFormat="1">
      <c r="A2" s="358" t="s">
        <v>445</v>
      </c>
      <c r="B2" s="218"/>
      <c r="C2" s="457" t="str">
        <f>'ფორმა N1'!L2</f>
        <v>01.09-13.11.2020</v>
      </c>
      <c r="D2" s="458"/>
      <c r="E2" s="91"/>
    </row>
    <row r="3" spans="1:5" s="6" customFormat="1">
      <c r="A3" s="358" t="s">
        <v>444</v>
      </c>
      <c r="B3" s="218"/>
      <c r="C3" s="219"/>
      <c r="D3" s="219"/>
      <c r="E3" s="91"/>
    </row>
    <row r="4" spans="1:5" s="6" customFormat="1">
      <c r="A4" s="76" t="s">
        <v>128</v>
      </c>
      <c r="B4" s="218"/>
      <c r="C4" s="219"/>
      <c r="D4" s="219"/>
      <c r="E4" s="91"/>
    </row>
    <row r="5" spans="1:5" s="6" customFormat="1">
      <c r="A5" s="76"/>
      <c r="B5" s="218"/>
      <c r="C5" s="219"/>
      <c r="D5" s="219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0" t="str">
        <f>'ფორმა N1'!A5</f>
        <v>მპგ ქართული ფესვები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8"/>
      <c r="B9" s="218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1">
        <v>1</v>
      </c>
      <c r="B11" s="221" t="s">
        <v>57</v>
      </c>
      <c r="C11" s="82">
        <f>SUM(C12,C16,C56,C59,C60,C61,C79)</f>
        <v>0</v>
      </c>
      <c r="D11" s="82">
        <f>SUM(D12,D16,D56,D59,D60,D61,D67,D75,D76)</f>
        <v>0</v>
      </c>
      <c r="E11" s="222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60" t="s">
        <v>447</v>
      </c>
      <c r="B15" s="361" t="s">
        <v>448</v>
      </c>
      <c r="C15" s="361"/>
      <c r="D15" s="361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2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3"/>
      <c r="E18" s="95"/>
    </row>
    <row r="19" spans="1:6" s="3" customFormat="1">
      <c r="A19" s="97" t="s">
        <v>88</v>
      </c>
      <c r="B19" s="97" t="s">
        <v>62</v>
      </c>
      <c r="C19" s="4"/>
      <c r="D19" s="223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4"/>
      <c r="F20" s="225"/>
    </row>
    <row r="21" spans="1:6" s="228" customFormat="1" ht="30">
      <c r="A21" s="97" t="s">
        <v>12</v>
      </c>
      <c r="B21" s="97" t="s">
        <v>233</v>
      </c>
      <c r="C21" s="226"/>
      <c r="D21" s="39"/>
      <c r="E21" s="227"/>
    </row>
    <row r="22" spans="1:6" s="228" customFormat="1">
      <c r="A22" s="97" t="s">
        <v>13</v>
      </c>
      <c r="B22" s="97" t="s">
        <v>14</v>
      </c>
      <c r="C22" s="226"/>
      <c r="D22" s="40"/>
      <c r="E22" s="227"/>
    </row>
    <row r="23" spans="1:6" s="228" customFormat="1" ht="30">
      <c r="A23" s="97" t="s">
        <v>264</v>
      </c>
      <c r="B23" s="97" t="s">
        <v>22</v>
      </c>
      <c r="C23" s="226"/>
      <c r="D23" s="41"/>
      <c r="E23" s="227"/>
    </row>
    <row r="24" spans="1:6" s="228" customFormat="1" ht="16.5" customHeight="1">
      <c r="A24" s="97" t="s">
        <v>265</v>
      </c>
      <c r="B24" s="97" t="s">
        <v>15</v>
      </c>
      <c r="C24" s="226"/>
      <c r="D24" s="41"/>
      <c r="E24" s="227"/>
    </row>
    <row r="25" spans="1:6" s="228" customFormat="1" ht="16.5" customHeight="1">
      <c r="A25" s="97" t="s">
        <v>266</v>
      </c>
      <c r="B25" s="97" t="s">
        <v>16</v>
      </c>
      <c r="C25" s="226"/>
      <c r="D25" s="41"/>
      <c r="E25" s="227"/>
    </row>
    <row r="26" spans="1:6" s="228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7"/>
    </row>
    <row r="27" spans="1:6" s="228" customFormat="1" ht="16.5" customHeight="1">
      <c r="A27" s="229" t="s">
        <v>268</v>
      </c>
      <c r="B27" s="229" t="s">
        <v>18</v>
      </c>
      <c r="C27" s="226"/>
      <c r="D27" s="41"/>
      <c r="E27" s="227"/>
    </row>
    <row r="28" spans="1:6" s="228" customFormat="1" ht="16.5" customHeight="1">
      <c r="A28" s="229" t="s">
        <v>269</v>
      </c>
      <c r="B28" s="229" t="s">
        <v>19</v>
      </c>
      <c r="C28" s="226"/>
      <c r="D28" s="41"/>
      <c r="E28" s="227"/>
    </row>
    <row r="29" spans="1:6" s="228" customFormat="1" ht="16.5" customHeight="1">
      <c r="A29" s="229" t="s">
        <v>270</v>
      </c>
      <c r="B29" s="229" t="s">
        <v>20</v>
      </c>
      <c r="C29" s="226"/>
      <c r="D29" s="41"/>
      <c r="E29" s="227"/>
    </row>
    <row r="30" spans="1:6" s="228" customFormat="1" ht="16.5" customHeight="1">
      <c r="A30" s="229" t="s">
        <v>271</v>
      </c>
      <c r="B30" s="229" t="s">
        <v>23</v>
      </c>
      <c r="C30" s="226"/>
      <c r="D30" s="42"/>
      <c r="E30" s="227"/>
    </row>
    <row r="31" spans="1:6" s="228" customFormat="1" ht="16.5" customHeight="1">
      <c r="A31" s="97" t="s">
        <v>272</v>
      </c>
      <c r="B31" s="97" t="s">
        <v>21</v>
      </c>
      <c r="C31" s="226"/>
      <c r="D31" s="42"/>
      <c r="E31" s="227"/>
    </row>
    <row r="32" spans="1:6" s="3" customFormat="1" ht="16.5" customHeight="1">
      <c r="A32" s="88" t="s">
        <v>34</v>
      </c>
      <c r="B32" s="88" t="s">
        <v>3</v>
      </c>
      <c r="C32" s="4"/>
      <c r="D32" s="223"/>
      <c r="E32" s="224"/>
    </row>
    <row r="33" spans="1:5" s="3" customFormat="1" ht="16.5" customHeight="1">
      <c r="A33" s="88" t="s">
        <v>35</v>
      </c>
      <c r="B33" s="88" t="s">
        <v>4</v>
      </c>
      <c r="C33" s="4"/>
      <c r="D33" s="223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3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3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3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3"/>
      <c r="E38" s="95"/>
    </row>
    <row r="39" spans="1:5" s="3" customFormat="1" ht="16.5" customHeight="1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323</v>
      </c>
      <c r="B40" s="17" t="s">
        <v>327</v>
      </c>
      <c r="C40" s="4"/>
      <c r="D40" s="223"/>
      <c r="E40" s="95"/>
    </row>
    <row r="41" spans="1:5" s="3" customFormat="1" ht="16.5" customHeight="1">
      <c r="A41" s="17" t="s">
        <v>324</v>
      </c>
      <c r="B41" s="17" t="s">
        <v>328</v>
      </c>
      <c r="C41" s="4"/>
      <c r="D41" s="223"/>
      <c r="E41" s="95"/>
    </row>
    <row r="42" spans="1:5" s="3" customFormat="1" ht="16.5" customHeight="1">
      <c r="A42" s="17" t="s">
        <v>325</v>
      </c>
      <c r="B42" s="17" t="s">
        <v>331</v>
      </c>
      <c r="C42" s="4"/>
      <c r="D42" s="223"/>
      <c r="E42" s="95"/>
    </row>
    <row r="43" spans="1:5" s="3" customFormat="1" ht="16.5" customHeight="1">
      <c r="A43" s="17" t="s">
        <v>330</v>
      </c>
      <c r="B43" s="17" t="s">
        <v>332</v>
      </c>
      <c r="C43" s="4"/>
      <c r="D43" s="223"/>
      <c r="E43" s="95"/>
    </row>
    <row r="44" spans="1:5" s="3" customFormat="1" ht="16.5" customHeight="1">
      <c r="A44" s="17" t="s">
        <v>333</v>
      </c>
      <c r="B44" s="17" t="s">
        <v>429</v>
      </c>
      <c r="C44" s="4"/>
      <c r="D44" s="223"/>
      <c r="E44" s="95"/>
    </row>
    <row r="45" spans="1:5" s="3" customFormat="1" ht="16.5" customHeight="1">
      <c r="A45" s="17" t="s">
        <v>430</v>
      </c>
      <c r="B45" s="17" t="s">
        <v>329</v>
      </c>
      <c r="C45" s="4"/>
      <c r="D45" s="223"/>
      <c r="E45" s="95"/>
    </row>
    <row r="46" spans="1:5" s="3" customFormat="1" ht="30">
      <c r="A46" s="88" t="s">
        <v>40</v>
      </c>
      <c r="B46" s="88" t="s">
        <v>28</v>
      </c>
      <c r="C46" s="4"/>
      <c r="D46" s="223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3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3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3"/>
      <c r="E49" s="95"/>
    </row>
    <row r="50" spans="1:6" s="3" customFormat="1" ht="16.5" customHeight="1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338</v>
      </c>
      <c r="B51" s="97" t="s">
        <v>341</v>
      </c>
      <c r="C51" s="4"/>
      <c r="D51" s="223"/>
      <c r="E51" s="95"/>
    </row>
    <row r="52" spans="1:6" s="3" customFormat="1" ht="16.5" customHeight="1">
      <c r="A52" s="97" t="s">
        <v>339</v>
      </c>
      <c r="B52" s="97" t="s">
        <v>340</v>
      </c>
      <c r="C52" s="4"/>
      <c r="D52" s="223"/>
      <c r="E52" s="95"/>
    </row>
    <row r="53" spans="1:6" s="3" customFormat="1" ht="16.5" customHeight="1">
      <c r="A53" s="97" t="s">
        <v>342</v>
      </c>
      <c r="B53" s="97" t="s">
        <v>343</v>
      </c>
      <c r="C53" s="4"/>
      <c r="D53" s="223"/>
      <c r="E53" s="95"/>
    </row>
    <row r="54" spans="1:6" s="3" customFormat="1">
      <c r="A54" s="88" t="s">
        <v>45</v>
      </c>
      <c r="B54" s="88" t="s">
        <v>29</v>
      </c>
      <c r="C54" s="4"/>
      <c r="D54" s="223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3"/>
      <c r="E55" s="224"/>
      <c r="F55" s="225"/>
    </row>
    <row r="56" spans="1:6" s="3" customFormat="1" ht="30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4"/>
      <c r="F56" s="225"/>
    </row>
    <row r="57" spans="1:6" s="3" customFormat="1" ht="30">
      <c r="A57" s="88" t="s">
        <v>50</v>
      </c>
      <c r="B57" s="88" t="s">
        <v>48</v>
      </c>
      <c r="C57" s="4"/>
      <c r="D57" s="223"/>
      <c r="E57" s="224"/>
      <c r="F57" s="225"/>
    </row>
    <row r="58" spans="1:6" s="3" customFormat="1" ht="16.5" customHeight="1">
      <c r="A58" s="88" t="s">
        <v>51</v>
      </c>
      <c r="B58" s="88" t="s">
        <v>47</v>
      </c>
      <c r="C58" s="4"/>
      <c r="D58" s="223"/>
      <c r="E58" s="224"/>
      <c r="F58" s="225"/>
    </row>
    <row r="59" spans="1:6" s="3" customFormat="1">
      <c r="A59" s="87">
        <v>1.4</v>
      </c>
      <c r="B59" s="87" t="s">
        <v>370</v>
      </c>
      <c r="C59" s="4"/>
      <c r="D59" s="223"/>
      <c r="E59" s="224"/>
      <c r="F59" s="225"/>
    </row>
    <row r="60" spans="1:6" s="228" customFormat="1">
      <c r="A60" s="87">
        <v>1.5</v>
      </c>
      <c r="B60" s="87" t="s">
        <v>7</v>
      </c>
      <c r="C60" s="226"/>
      <c r="D60" s="41"/>
      <c r="E60" s="227"/>
    </row>
    <row r="61" spans="1:6" s="228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7"/>
    </row>
    <row r="62" spans="1:6" s="228" customFormat="1">
      <c r="A62" s="88" t="s">
        <v>280</v>
      </c>
      <c r="B62" s="47" t="s">
        <v>52</v>
      </c>
      <c r="C62" s="226"/>
      <c r="D62" s="41"/>
      <c r="E62" s="227"/>
    </row>
    <row r="63" spans="1:6" s="228" customFormat="1" ht="30">
      <c r="A63" s="88" t="s">
        <v>281</v>
      </c>
      <c r="B63" s="47" t="s">
        <v>54</v>
      </c>
      <c r="C63" s="226"/>
      <c r="D63" s="41"/>
      <c r="E63" s="227"/>
    </row>
    <row r="64" spans="1:6" s="228" customFormat="1">
      <c r="A64" s="88" t="s">
        <v>282</v>
      </c>
      <c r="B64" s="47" t="s">
        <v>53</v>
      </c>
      <c r="C64" s="41"/>
      <c r="D64" s="41"/>
      <c r="E64" s="227"/>
    </row>
    <row r="65" spans="1:5" s="228" customFormat="1">
      <c r="A65" s="88" t="s">
        <v>283</v>
      </c>
      <c r="B65" s="47" t="s">
        <v>27</v>
      </c>
      <c r="C65" s="226"/>
      <c r="D65" s="41"/>
      <c r="E65" s="227"/>
    </row>
    <row r="66" spans="1:5" s="228" customFormat="1">
      <c r="A66" s="88" t="s">
        <v>309</v>
      </c>
      <c r="B66" s="47" t="s">
        <v>310</v>
      </c>
      <c r="C66" s="226"/>
      <c r="D66" s="41"/>
      <c r="E66" s="227"/>
    </row>
    <row r="67" spans="1:5">
      <c r="A67" s="221">
        <v>2</v>
      </c>
      <c r="B67" s="221" t="s">
        <v>365</v>
      </c>
      <c r="C67" s="230"/>
      <c r="D67" s="85">
        <f>SUM(D68:D74)</f>
        <v>0</v>
      </c>
      <c r="E67" s="96"/>
    </row>
    <row r="68" spans="1:5">
      <c r="A68" s="98">
        <v>2.1</v>
      </c>
      <c r="B68" s="231" t="s">
        <v>89</v>
      </c>
      <c r="C68" s="232"/>
      <c r="D68" s="22"/>
      <c r="E68" s="96"/>
    </row>
    <row r="69" spans="1:5">
      <c r="A69" s="98">
        <v>2.2000000000000002</v>
      </c>
      <c r="B69" s="231" t="s">
        <v>366</v>
      </c>
      <c r="C69" s="232"/>
      <c r="D69" s="22"/>
      <c r="E69" s="96"/>
    </row>
    <row r="70" spans="1:5">
      <c r="A70" s="98">
        <v>2.2999999999999998</v>
      </c>
      <c r="B70" s="231" t="s">
        <v>93</v>
      </c>
      <c r="C70" s="232"/>
      <c r="D70" s="22"/>
      <c r="E70" s="96"/>
    </row>
    <row r="71" spans="1:5">
      <c r="A71" s="98">
        <v>2.4</v>
      </c>
      <c r="B71" s="231" t="s">
        <v>92</v>
      </c>
      <c r="C71" s="232"/>
      <c r="D71" s="22"/>
      <c r="E71" s="96"/>
    </row>
    <row r="72" spans="1:5">
      <c r="A72" s="98">
        <v>2.5</v>
      </c>
      <c r="B72" s="231" t="s">
        <v>367</v>
      </c>
      <c r="C72" s="232"/>
      <c r="D72" s="22"/>
      <c r="E72" s="96"/>
    </row>
    <row r="73" spans="1:5">
      <c r="A73" s="98">
        <v>2.6</v>
      </c>
      <c r="B73" s="231" t="s">
        <v>90</v>
      </c>
      <c r="C73" s="232"/>
      <c r="D73" s="22"/>
      <c r="E73" s="96"/>
    </row>
    <row r="74" spans="1:5">
      <c r="A74" s="98">
        <v>2.7</v>
      </c>
      <c r="B74" s="231" t="s">
        <v>91</v>
      </c>
      <c r="C74" s="233"/>
      <c r="D74" s="22"/>
      <c r="E74" s="96"/>
    </row>
    <row r="75" spans="1:5">
      <c r="A75" s="221">
        <v>3</v>
      </c>
      <c r="B75" s="221" t="s">
        <v>389</v>
      </c>
      <c r="C75" s="85"/>
      <c r="D75" s="22"/>
      <c r="E75" s="96"/>
    </row>
    <row r="76" spans="1:5">
      <c r="A76" s="221">
        <v>4</v>
      </c>
      <c r="B76" s="221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2"/>
      <c r="D77" s="8"/>
      <c r="E77" s="96"/>
    </row>
    <row r="78" spans="1:5">
      <c r="A78" s="98">
        <v>4.2</v>
      </c>
      <c r="B78" s="98" t="s">
        <v>237</v>
      </c>
      <c r="C78" s="233"/>
      <c r="D78" s="8"/>
      <c r="E78" s="96"/>
    </row>
    <row r="79" spans="1:5">
      <c r="A79" s="221">
        <v>5</v>
      </c>
      <c r="B79" s="221" t="s">
        <v>262</v>
      </c>
      <c r="C79" s="247"/>
      <c r="D79" s="233"/>
      <c r="E79" s="96"/>
    </row>
    <row r="80" spans="1:5">
      <c r="B80" s="45"/>
    </row>
    <row r="81" spans="1:9">
      <c r="A81" s="462" t="s">
        <v>431</v>
      </c>
      <c r="B81" s="462"/>
      <c r="C81" s="462"/>
      <c r="D81" s="462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89"/>
  <sheetViews>
    <sheetView showGridLines="0" tabSelected="1" view="pageBreakPreview" topLeftCell="A13" zoomScale="80" zoomScaleSheetLayoutView="80" workbookViewId="0">
      <selection activeCell="D19" sqref="D19"/>
    </sheetView>
  </sheetViews>
  <sheetFormatPr defaultColWidth="9.140625"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5">
      <c r="A1" s="74" t="s">
        <v>285</v>
      </c>
      <c r="B1" s="114"/>
      <c r="C1" s="459" t="s">
        <v>97</v>
      </c>
      <c r="D1" s="459"/>
      <c r="E1" s="148"/>
    </row>
    <row r="2" spans="1:5">
      <c r="A2" s="76" t="s">
        <v>128</v>
      </c>
      <c r="B2" s="114"/>
      <c r="C2" s="457" t="str">
        <f>'ფორმა N1'!L2</f>
        <v>01.09-13.11.2020</v>
      </c>
      <c r="D2" s="458"/>
      <c r="E2" s="148"/>
    </row>
    <row r="3" spans="1:5">
      <c r="A3" s="76"/>
      <c r="B3" s="114"/>
      <c r="C3" s="329"/>
      <c r="D3" s="329"/>
      <c r="E3" s="148"/>
    </row>
    <row r="4" spans="1:5" s="2" customFormat="1">
      <c r="A4" s="77" t="s">
        <v>257</v>
      </c>
      <c r="B4" s="77"/>
      <c r="C4" s="76"/>
      <c r="D4" s="76"/>
      <c r="E4" s="108"/>
    </row>
    <row r="5" spans="1:5" s="2" customFormat="1">
      <c r="A5" s="119" t="str">
        <f>'ფორმა N1'!A5</f>
        <v>მპგ ქართული ფესვები</v>
      </c>
      <c r="B5" s="111"/>
      <c r="C5" s="60"/>
      <c r="D5" s="60"/>
      <c r="E5" s="108"/>
    </row>
    <row r="6" spans="1:5" s="2" customFormat="1">
      <c r="A6" s="77"/>
      <c r="B6" s="77"/>
      <c r="C6" s="76"/>
      <c r="D6" s="76"/>
      <c r="E6" s="108"/>
    </row>
    <row r="7" spans="1:5" s="6" customFormat="1">
      <c r="A7" s="328"/>
      <c r="B7" s="328"/>
      <c r="C7" s="78"/>
      <c r="D7" s="78"/>
      <c r="E7" s="149"/>
    </row>
    <row r="8" spans="1:5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5" s="9" customFormat="1" ht="18">
      <c r="A9" s="13">
        <v>1</v>
      </c>
      <c r="B9" s="13" t="s">
        <v>57</v>
      </c>
      <c r="C9" s="82">
        <f>SUM(C10,C14,C54,C57,C58,C59,C76)</f>
        <v>69470.19</v>
      </c>
      <c r="D9" s="82">
        <f>SUM(D10,D14,D54,D57,D58,D59,D65,D72,D73)</f>
        <v>69470.19</v>
      </c>
      <c r="E9" s="150"/>
    </row>
    <row r="10" spans="1:5" s="9" customFormat="1" ht="18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5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5" ht="16.5" customHeight="1">
      <c r="A12" s="16" t="s">
        <v>31</v>
      </c>
      <c r="B12" s="16" t="s">
        <v>0</v>
      </c>
      <c r="C12" s="34"/>
      <c r="D12" s="35"/>
      <c r="E12" s="148"/>
    </row>
    <row r="13" spans="1:5" ht="16.5" customHeight="1">
      <c r="A13" s="360" t="s">
        <v>447</v>
      </c>
      <c r="B13" s="361" t="s">
        <v>449</v>
      </c>
      <c r="C13" s="361"/>
      <c r="D13" s="361"/>
      <c r="E13" s="148"/>
    </row>
    <row r="14" spans="1:5">
      <c r="A14" s="14">
        <v>1.2</v>
      </c>
      <c r="B14" s="14" t="s">
        <v>60</v>
      </c>
      <c r="C14" s="84">
        <f>SUM(C15,C18,C30:C33,C36,C37,C44,C45,C46,C47,C48,C52,C53)</f>
        <v>67050.19</v>
      </c>
      <c r="D14" s="84">
        <f>SUM(D15,D18,D30:D33,D36,D37,D44,D45,D46,D47,D48,D52,D53)</f>
        <v>67050.19</v>
      </c>
      <c r="E14" s="148"/>
    </row>
    <row r="15" spans="1:5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5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2363.9299999999998</v>
      </c>
      <c r="D18" s="83">
        <f>SUM(D19:D24,D29)</f>
        <v>2363.9299999999998</v>
      </c>
      <c r="E18" s="148"/>
    </row>
    <row r="19" spans="1:5" ht="30">
      <c r="A19" s="17" t="s">
        <v>12</v>
      </c>
      <c r="B19" s="17" t="s">
        <v>233</v>
      </c>
      <c r="C19" s="41">
        <v>929</v>
      </c>
      <c r="D19" s="41">
        <v>929</v>
      </c>
      <c r="E19" s="148"/>
    </row>
    <row r="20" spans="1:5">
      <c r="A20" s="17" t="s">
        <v>13</v>
      </c>
      <c r="B20" s="17" t="s">
        <v>14</v>
      </c>
      <c r="C20" s="38">
        <v>0</v>
      </c>
      <c r="D20" s="38">
        <v>0</v>
      </c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>
        <v>935.14</v>
      </c>
      <c r="D22" s="38">
        <v>935.14</v>
      </c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 ht="15.75" thickBot="1">
      <c r="A24" s="17" t="s">
        <v>267</v>
      </c>
      <c r="B24" s="17" t="s">
        <v>17</v>
      </c>
      <c r="C24" s="117">
        <f>SUM(C25:C28)</f>
        <v>499.79</v>
      </c>
      <c r="D24" s="117">
        <f>SUM(D25:D28)</f>
        <v>499.79</v>
      </c>
      <c r="E24" s="148"/>
    </row>
    <row r="25" spans="1:5" ht="16.5" customHeight="1" thickBot="1">
      <c r="A25" s="18" t="s">
        <v>268</v>
      </c>
      <c r="B25" s="18" t="s">
        <v>18</v>
      </c>
      <c r="C25" s="443">
        <v>481.73</v>
      </c>
      <c r="D25" s="443">
        <v>481.73</v>
      </c>
      <c r="E25" s="148"/>
    </row>
    <row r="26" spans="1:5" ht="16.5" customHeight="1">
      <c r="A26" s="18" t="s">
        <v>269</v>
      </c>
      <c r="B26" s="18" t="s">
        <v>19</v>
      </c>
      <c r="C26" s="38">
        <v>10.56</v>
      </c>
      <c r="D26" s="38">
        <v>10.56</v>
      </c>
      <c r="E26" s="148"/>
    </row>
    <row r="27" spans="1:5" ht="16.5" customHeight="1">
      <c r="A27" s="18" t="s">
        <v>270</v>
      </c>
      <c r="B27" s="18" t="s">
        <v>20</v>
      </c>
      <c r="C27" s="38"/>
      <c r="D27" s="38"/>
      <c r="E27" s="148"/>
    </row>
    <row r="28" spans="1:5" ht="16.5" customHeight="1">
      <c r="A28" s="18" t="s">
        <v>271</v>
      </c>
      <c r="B28" s="18" t="s">
        <v>23</v>
      </c>
      <c r="C28" s="38">
        <v>7.5</v>
      </c>
      <c r="D28" s="38">
        <v>7.5</v>
      </c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20694</v>
      </c>
      <c r="D33" s="483">
        <f>SUM(D34:D35)</f>
        <v>20694</v>
      </c>
      <c r="E33" s="148"/>
    </row>
    <row r="34" spans="1:5">
      <c r="A34" s="17" t="s">
        <v>273</v>
      </c>
      <c r="B34" s="17" t="s">
        <v>56</v>
      </c>
      <c r="C34" s="444">
        <v>20694</v>
      </c>
      <c r="D34" s="444">
        <v>20694</v>
      </c>
      <c r="E34" s="148"/>
    </row>
    <row r="35" spans="1:5">
      <c r="A35" s="17" t="s">
        <v>274</v>
      </c>
      <c r="B35" s="17" t="s">
        <v>55</v>
      </c>
      <c r="C35" s="445"/>
      <c r="D35" s="445"/>
      <c r="E35" s="148"/>
    </row>
    <row r="36" spans="1:5">
      <c r="A36" s="17" t="s">
        <v>525</v>
      </c>
      <c r="B36" s="16" t="s">
        <v>49</v>
      </c>
      <c r="C36" s="446">
        <v>51.17</v>
      </c>
      <c r="D36" s="446">
        <v>51.17</v>
      </c>
      <c r="E36" s="148"/>
    </row>
    <row r="37" spans="1:5">
      <c r="A37" s="16" t="s">
        <v>39</v>
      </c>
      <c r="B37" s="16" t="s">
        <v>326</v>
      </c>
      <c r="C37" s="83">
        <f>SUM(C38:C43)</f>
        <v>26104</v>
      </c>
      <c r="D37" s="83">
        <f>SUM(D38:D43)</f>
        <v>26104</v>
      </c>
      <c r="E37" s="148"/>
    </row>
    <row r="38" spans="1:5">
      <c r="A38" s="17" t="s">
        <v>323</v>
      </c>
      <c r="B38" s="17" t="s">
        <v>327</v>
      </c>
      <c r="C38" s="34"/>
      <c r="D38" s="34"/>
      <c r="E38" s="148"/>
    </row>
    <row r="39" spans="1:5">
      <c r="A39" s="17" t="s">
        <v>324</v>
      </c>
      <c r="B39" s="17" t="s">
        <v>328</v>
      </c>
      <c r="C39" s="445">
        <v>9104</v>
      </c>
      <c r="D39" s="34">
        <v>9104</v>
      </c>
      <c r="E39" s="148"/>
    </row>
    <row r="40" spans="1:5">
      <c r="A40" s="17" t="s">
        <v>325</v>
      </c>
      <c r="B40" s="17" t="s">
        <v>331</v>
      </c>
      <c r="C40" s="445"/>
      <c r="D40" s="34"/>
      <c r="E40" s="148"/>
    </row>
    <row r="41" spans="1:5">
      <c r="A41" s="17" t="s">
        <v>330</v>
      </c>
      <c r="B41" s="17" t="s">
        <v>332</v>
      </c>
      <c r="C41" s="445"/>
      <c r="D41" s="34"/>
      <c r="E41" s="148"/>
    </row>
    <row r="42" spans="1:5">
      <c r="A42" s="17" t="s">
        <v>333</v>
      </c>
      <c r="B42" s="17" t="s">
        <v>429</v>
      </c>
      <c r="C42" s="445">
        <v>17000</v>
      </c>
      <c r="D42" s="34">
        <v>17000</v>
      </c>
      <c r="E42" s="148"/>
    </row>
    <row r="43" spans="1:5">
      <c r="A43" s="17" t="s">
        <v>430</v>
      </c>
      <c r="B43" s="17" t="s">
        <v>329</v>
      </c>
      <c r="C43" s="445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439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17743.34</v>
      </c>
      <c r="D48" s="83">
        <f>SUM(D49:D51)</f>
        <v>17743.34</v>
      </c>
      <c r="E48" s="148"/>
    </row>
    <row r="49" spans="1:5">
      <c r="A49" s="97" t="s">
        <v>338</v>
      </c>
      <c r="B49" s="97" t="s">
        <v>341</v>
      </c>
      <c r="C49" s="447">
        <v>17743.34</v>
      </c>
      <c r="D49" s="35">
        <v>17743.34</v>
      </c>
      <c r="E49" s="148"/>
    </row>
    <row r="50" spans="1:5">
      <c r="A50" s="97" t="s">
        <v>339</v>
      </c>
      <c r="B50" s="97" t="s">
        <v>340</v>
      </c>
      <c r="C50" s="34"/>
      <c r="D50" s="34"/>
      <c r="E50" s="148"/>
    </row>
    <row r="51" spans="1:5">
      <c r="A51" s="97" t="s">
        <v>342</v>
      </c>
      <c r="B51" s="97" t="s">
        <v>343</v>
      </c>
      <c r="C51" s="34"/>
      <c r="D51" s="34"/>
      <c r="E51" s="148"/>
    </row>
    <row r="52" spans="1:5" ht="26.25" customHeight="1">
      <c r="A52" s="16" t="s">
        <v>45</v>
      </c>
      <c r="B52" s="16" t="s">
        <v>29</v>
      </c>
      <c r="C52" s="34"/>
      <c r="D52" s="34"/>
      <c r="E52" s="148"/>
    </row>
    <row r="53" spans="1:5">
      <c r="A53" s="16" t="s">
        <v>46</v>
      </c>
      <c r="B53" s="16" t="s">
        <v>6</v>
      </c>
      <c r="C53" s="445">
        <v>93.75</v>
      </c>
      <c r="D53" s="34">
        <v>93.75</v>
      </c>
      <c r="E53" s="148"/>
    </row>
    <row r="54" spans="1:5" ht="30">
      <c r="A54" s="14">
        <v>1.3</v>
      </c>
      <c r="B54" s="87" t="s">
        <v>368</v>
      </c>
      <c r="C54" s="84">
        <f>SUM(C55:C56)</f>
        <v>2420</v>
      </c>
      <c r="D54" s="84">
        <f>SUM(D55:D56)</f>
        <v>2420</v>
      </c>
      <c r="E54" s="148"/>
    </row>
    <row r="55" spans="1:5" ht="30">
      <c r="A55" s="16" t="s">
        <v>50</v>
      </c>
      <c r="B55" s="16" t="s">
        <v>48</v>
      </c>
      <c r="C55" s="445">
        <v>2420</v>
      </c>
      <c r="D55" s="34">
        <v>2420</v>
      </c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370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38"/>
      <c r="D63" s="41"/>
      <c r="E63" s="148"/>
    </row>
    <row r="64" spans="1:5">
      <c r="A64" s="16" t="s">
        <v>309</v>
      </c>
      <c r="B64" s="200" t="s">
        <v>310</v>
      </c>
      <c r="C64" s="38"/>
      <c r="D64" s="201"/>
      <c r="E64" s="148"/>
    </row>
    <row r="65" spans="1:5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440"/>
      <c r="D66" s="43"/>
      <c r="E66" s="148"/>
    </row>
    <row r="67" spans="1:5">
      <c r="A67" s="15">
        <v>2.2000000000000002</v>
      </c>
      <c r="B67" s="49" t="s">
        <v>93</v>
      </c>
      <c r="C67" s="441"/>
      <c r="D67" s="44"/>
      <c r="E67" s="148"/>
    </row>
    <row r="68" spans="1:5">
      <c r="A68" s="15">
        <v>2.2999999999999998</v>
      </c>
      <c r="B68" s="49" t="s">
        <v>92</v>
      </c>
      <c r="C68" s="441"/>
      <c r="D68" s="44"/>
      <c r="E68" s="148"/>
    </row>
    <row r="69" spans="1:5">
      <c r="A69" s="15">
        <v>2.4</v>
      </c>
      <c r="B69" s="49" t="s">
        <v>94</v>
      </c>
      <c r="C69" s="441"/>
      <c r="D69" s="44">
        <v>0</v>
      </c>
      <c r="E69" s="148"/>
    </row>
    <row r="70" spans="1:5">
      <c r="A70" s="15">
        <v>2.5</v>
      </c>
      <c r="B70" s="49" t="s">
        <v>90</v>
      </c>
      <c r="C70" s="441"/>
      <c r="D70" s="44"/>
      <c r="E70" s="148"/>
    </row>
    <row r="71" spans="1:5">
      <c r="A71" s="15">
        <v>2.6</v>
      </c>
      <c r="B71" s="49" t="s">
        <v>91</v>
      </c>
      <c r="C71" s="441"/>
      <c r="D71" s="44"/>
      <c r="E71" s="148"/>
    </row>
    <row r="72" spans="1:5" s="2" customFormat="1">
      <c r="A72" s="13">
        <v>3</v>
      </c>
      <c r="B72" s="248" t="s">
        <v>389</v>
      </c>
      <c r="C72" s="442"/>
      <c r="D72" s="249"/>
      <c r="E72" s="105"/>
    </row>
    <row r="73" spans="1:5" s="2" customFormat="1">
      <c r="A73" s="13">
        <v>4</v>
      </c>
      <c r="B73" s="13" t="s">
        <v>235</v>
      </c>
      <c r="C73" s="251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6" t="s">
        <v>262</v>
      </c>
      <c r="C76" s="8">
        <v>0</v>
      </c>
      <c r="D76" s="85"/>
      <c r="E76" s="105"/>
    </row>
    <row r="77" spans="1:5" s="2" customFormat="1">
      <c r="A77" s="338"/>
      <c r="B77" s="338"/>
      <c r="C77" s="12"/>
      <c r="D77" s="12"/>
      <c r="E77" s="105"/>
    </row>
    <row r="78" spans="1:5" s="2" customFormat="1">
      <c r="A78" s="462" t="s">
        <v>431</v>
      </c>
      <c r="B78" s="462"/>
      <c r="C78" s="462"/>
      <c r="D78" s="462"/>
      <c r="E78" s="105"/>
    </row>
    <row r="79" spans="1:5" s="2" customFormat="1">
      <c r="A79" s="338"/>
      <c r="B79" s="338"/>
      <c r="C79" s="12"/>
      <c r="D79" s="12"/>
      <c r="E79" s="105"/>
    </row>
    <row r="80" spans="1:5" s="23" customFormat="1" ht="12.75"/>
    <row r="81" spans="1:5" s="2" customFormat="1">
      <c r="A81" s="69" t="s">
        <v>96</v>
      </c>
      <c r="E81" s="5"/>
    </row>
    <row r="82" spans="1:5" s="2" customFormat="1">
      <c r="E82"/>
    </row>
    <row r="83" spans="1:5" s="2" customFormat="1">
      <c r="D83" s="12"/>
      <c r="E83"/>
    </row>
    <row r="84" spans="1:5" s="2" customFormat="1">
      <c r="A84"/>
      <c r="B84" s="45" t="s">
        <v>432</v>
      </c>
      <c r="D84" s="12"/>
      <c r="E84"/>
    </row>
    <row r="85" spans="1:5" s="2" customFormat="1">
      <c r="A85"/>
      <c r="B85" s="463" t="s">
        <v>433</v>
      </c>
      <c r="C85" s="463"/>
      <c r="D85" s="463"/>
      <c r="E85"/>
    </row>
    <row r="86" spans="1:5" customFormat="1" ht="12.75">
      <c r="B86" s="66" t="s">
        <v>434</v>
      </c>
    </row>
    <row r="87" spans="1:5" s="2" customFormat="1">
      <c r="A87" s="11"/>
      <c r="B87" s="463" t="s">
        <v>435</v>
      </c>
      <c r="C87" s="463"/>
      <c r="D87" s="463"/>
    </row>
    <row r="88" spans="1:5" s="23" customFormat="1" ht="12.75"/>
    <row r="89" spans="1:5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ColWidth="9.140625"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59" t="s">
        <v>97</v>
      </c>
      <c r="D1" s="459"/>
      <c r="E1" s="91"/>
    </row>
    <row r="2" spans="1:5" s="6" customFormat="1">
      <c r="A2" s="74" t="s">
        <v>301</v>
      </c>
      <c r="B2" s="77"/>
      <c r="C2" s="457" t="str">
        <f>'ფორმა N1'!L2</f>
        <v>01.09-13.11.2020</v>
      </c>
      <c r="D2" s="457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05" t="str">
        <f>'ფორმა N1'!A5</f>
        <v>მპგ ქართული ფესვები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/>
      <c r="C10" s="4"/>
      <c r="D10" s="4"/>
      <c r="E10" s="93"/>
    </row>
    <row r="11" spans="1:5" s="10" customFormat="1">
      <c r="A11" s="98" t="s">
        <v>303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9" t="s">
        <v>373</v>
      </c>
    </row>
    <row r="30" spans="1:5">
      <c r="A30" s="199"/>
    </row>
    <row r="31" spans="1:5">
      <c r="A31" s="199" t="s">
        <v>321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ColWidth="9.140625"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406</v>
      </c>
      <c r="B1" s="74"/>
      <c r="C1" s="77"/>
      <c r="D1" s="77"/>
      <c r="E1" s="77"/>
      <c r="F1" s="77"/>
      <c r="G1" s="256"/>
      <c r="H1" s="256"/>
      <c r="I1" s="459" t="s">
        <v>97</v>
      </c>
      <c r="J1" s="459"/>
    </row>
    <row r="2" spans="1:10" ht="15">
      <c r="A2" s="76" t="s">
        <v>128</v>
      </c>
      <c r="B2" s="74"/>
      <c r="C2" s="77"/>
      <c r="D2" s="77"/>
      <c r="E2" s="77"/>
      <c r="F2" s="77"/>
      <c r="G2" s="256"/>
      <c r="H2" s="256"/>
      <c r="I2" s="457" t="str">
        <f>'ფორმა N1'!L2</f>
        <v>01.09-13.11.2020</v>
      </c>
      <c r="J2" s="457"/>
    </row>
    <row r="3" spans="1:10" ht="15">
      <c r="A3" s="76"/>
      <c r="B3" s="76"/>
      <c r="C3" s="74"/>
      <c r="D3" s="74"/>
      <c r="E3" s="74"/>
      <c r="F3" s="74"/>
      <c r="G3" s="256"/>
      <c r="H3" s="256"/>
      <c r="I3" s="256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05" t="str">
        <f>'ფორმა N1'!A5</f>
        <v>მპგ ქართული ფესვები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5"/>
      <c r="B7" s="255"/>
      <c r="C7" s="255"/>
      <c r="D7" s="255"/>
      <c r="E7" s="255"/>
      <c r="F7" s="255"/>
      <c r="G7" s="78"/>
      <c r="H7" s="78"/>
      <c r="I7" s="78"/>
    </row>
    <row r="8" spans="1:10" ht="4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2" t="s">
        <v>319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2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0"/>
      <c r="B26" s="210"/>
      <c r="C26" s="210"/>
      <c r="D26" s="210"/>
      <c r="E26" s="210"/>
      <c r="F26" s="210"/>
      <c r="G26" s="210"/>
      <c r="H26" s="182"/>
      <c r="I26" s="182"/>
    </row>
    <row r="27" spans="1:9" ht="15">
      <c r="A27" s="211" t="s">
        <v>407</v>
      </c>
      <c r="B27" s="211"/>
      <c r="C27" s="210"/>
      <c r="D27" s="210"/>
      <c r="E27" s="210"/>
      <c r="F27" s="210"/>
      <c r="G27" s="210"/>
      <c r="H27" s="182"/>
      <c r="I27" s="182"/>
    </row>
    <row r="28" spans="1:9" ht="15">
      <c r="A28" s="211"/>
      <c r="B28" s="211"/>
      <c r="C28" s="210"/>
      <c r="D28" s="210"/>
      <c r="E28" s="210"/>
      <c r="F28" s="210"/>
      <c r="G28" s="210"/>
      <c r="H28" s="182"/>
      <c r="I28" s="182"/>
    </row>
    <row r="29" spans="1:9" ht="15">
      <c r="A29" s="211"/>
      <c r="B29" s="211"/>
      <c r="C29" s="182"/>
      <c r="D29" s="182"/>
      <c r="E29" s="182"/>
      <c r="F29" s="182"/>
      <c r="G29" s="182"/>
      <c r="H29" s="182"/>
      <c r="I29" s="182"/>
    </row>
    <row r="30" spans="1:9" ht="15">
      <c r="A30" s="211"/>
      <c r="B30" s="211"/>
      <c r="C30" s="182"/>
      <c r="D30" s="182"/>
      <c r="E30" s="182"/>
      <c r="F30" s="182"/>
      <c r="G30" s="182"/>
      <c r="H30" s="182"/>
      <c r="I30" s="182"/>
    </row>
    <row r="3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>
      <c r="A32" s="188" t="s">
        <v>96</v>
      </c>
      <c r="B32" s="188"/>
      <c r="C32" s="182"/>
      <c r="D32" s="182"/>
      <c r="E32" s="182"/>
      <c r="F32" s="182"/>
      <c r="G32" s="182"/>
      <c r="H32" s="182"/>
      <c r="I32" s="182"/>
    </row>
    <row r="33" spans="1:9" ht="15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>
      <c r="A35" s="188"/>
      <c r="B35" s="188"/>
      <c r="C35" s="188" t="s">
        <v>356</v>
      </c>
      <c r="D35" s="188"/>
      <c r="E35" s="188"/>
      <c r="F35" s="188"/>
      <c r="G35" s="188"/>
      <c r="H35" s="182"/>
      <c r="I35" s="182"/>
    </row>
    <row r="36" spans="1:9" ht="15">
      <c r="A36" s="182"/>
      <c r="B36" s="182"/>
      <c r="C36" s="182" t="s">
        <v>355</v>
      </c>
      <c r="D36" s="182"/>
      <c r="E36" s="182"/>
      <c r="F36" s="182"/>
      <c r="G36" s="182"/>
      <c r="H36" s="182"/>
      <c r="I36" s="182"/>
    </row>
    <row r="37" spans="1:9">
      <c r="A37" s="190"/>
      <c r="B37" s="190"/>
      <c r="C37" s="190" t="s">
        <v>127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topLeftCell="A6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408</v>
      </c>
      <c r="B1" s="77"/>
      <c r="C1" s="77"/>
      <c r="D1" s="77"/>
      <c r="E1" s="77"/>
      <c r="F1" s="77"/>
      <c r="G1" s="459" t="s">
        <v>97</v>
      </c>
      <c r="H1" s="459"/>
      <c r="I1" s="343"/>
    </row>
    <row r="2" spans="1:9" ht="15">
      <c r="A2" s="76" t="s">
        <v>128</v>
      </c>
      <c r="B2" s="77"/>
      <c r="C2" s="77"/>
      <c r="D2" s="77"/>
      <c r="E2" s="77"/>
      <c r="F2" s="77"/>
      <c r="G2" s="457" t="str">
        <f>'ფორმა N1'!L2</f>
        <v>01.09-13.11.2020</v>
      </c>
      <c r="H2" s="457"/>
      <c r="I2" s="76"/>
    </row>
    <row r="3" spans="1:9" ht="15">
      <c r="A3" s="76"/>
      <c r="B3" s="76"/>
      <c r="C3" s="76"/>
      <c r="D3" s="76"/>
      <c r="E3" s="76"/>
      <c r="F3" s="76"/>
      <c r="G3" s="256"/>
      <c r="H3" s="256"/>
      <c r="I3" s="343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05" t="str">
        <f>'ფორმა N1'!A5</f>
        <v>მპგ ქართული ფესვები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5"/>
      <c r="B7" s="255"/>
      <c r="C7" s="255"/>
      <c r="D7" s="255"/>
      <c r="E7" s="255"/>
      <c r="F7" s="255"/>
      <c r="G7" s="78"/>
      <c r="H7" s="78"/>
      <c r="I7" s="343"/>
    </row>
    <row r="8" spans="1:9" ht="45">
      <c r="A8" s="339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>
      <c r="A9" s="340"/>
      <c r="B9" s="341"/>
      <c r="C9" s="98"/>
      <c r="D9" s="98"/>
      <c r="E9" s="98"/>
      <c r="F9" s="98"/>
      <c r="G9" s="98"/>
      <c r="H9" s="4"/>
      <c r="I9" s="4"/>
    </row>
    <row r="10" spans="1:9" ht="15">
      <c r="A10" s="340"/>
      <c r="B10" s="341"/>
      <c r="C10" s="98"/>
      <c r="D10" s="98"/>
      <c r="E10" s="98"/>
      <c r="F10" s="98"/>
      <c r="G10" s="98"/>
      <c r="H10" s="4"/>
      <c r="I10" s="4"/>
    </row>
    <row r="11" spans="1:9" ht="15">
      <c r="A11" s="340"/>
      <c r="B11" s="341"/>
      <c r="C11" s="87"/>
      <c r="D11" s="87"/>
      <c r="E11" s="87"/>
      <c r="F11" s="87"/>
      <c r="G11" s="87"/>
      <c r="H11" s="4"/>
      <c r="I11" s="4"/>
    </row>
    <row r="12" spans="1:9" ht="15">
      <c r="A12" s="340"/>
      <c r="B12" s="341"/>
      <c r="C12" s="87"/>
      <c r="D12" s="87"/>
      <c r="E12" s="87"/>
      <c r="F12" s="87"/>
      <c r="G12" s="87"/>
      <c r="H12" s="4"/>
      <c r="I12" s="4"/>
    </row>
    <row r="13" spans="1:9" ht="15">
      <c r="A13" s="340"/>
      <c r="B13" s="341"/>
      <c r="C13" s="87"/>
      <c r="D13" s="87"/>
      <c r="E13" s="87"/>
      <c r="F13" s="87"/>
      <c r="G13" s="87"/>
      <c r="H13" s="4"/>
      <c r="I13" s="4"/>
    </row>
    <row r="14" spans="1:9" ht="15">
      <c r="A14" s="340"/>
      <c r="B14" s="341"/>
      <c r="C14" s="87"/>
      <c r="D14" s="87"/>
      <c r="E14" s="87"/>
      <c r="F14" s="87"/>
      <c r="G14" s="87"/>
      <c r="H14" s="4"/>
      <c r="I14" s="4"/>
    </row>
    <row r="15" spans="1:9" ht="15">
      <c r="A15" s="340"/>
      <c r="B15" s="341"/>
      <c r="C15" s="87"/>
      <c r="D15" s="87"/>
      <c r="E15" s="87"/>
      <c r="F15" s="87"/>
      <c r="G15" s="87"/>
      <c r="H15" s="4"/>
      <c r="I15" s="4"/>
    </row>
    <row r="16" spans="1:9" ht="15">
      <c r="A16" s="340"/>
      <c r="B16" s="341"/>
      <c r="C16" s="87"/>
      <c r="D16" s="87"/>
      <c r="E16" s="87"/>
      <c r="F16" s="87"/>
      <c r="G16" s="87"/>
      <c r="H16" s="4"/>
      <c r="I16" s="4"/>
    </row>
    <row r="17" spans="1:9" ht="15">
      <c r="A17" s="340"/>
      <c r="B17" s="341"/>
      <c r="C17" s="87"/>
      <c r="D17" s="87"/>
      <c r="E17" s="87"/>
      <c r="F17" s="87"/>
      <c r="G17" s="87"/>
      <c r="H17" s="4"/>
      <c r="I17" s="4"/>
    </row>
    <row r="18" spans="1:9" ht="15">
      <c r="A18" s="340"/>
      <c r="B18" s="341"/>
      <c r="C18" s="87"/>
      <c r="D18" s="87"/>
      <c r="E18" s="87"/>
      <c r="F18" s="87"/>
      <c r="G18" s="87"/>
      <c r="H18" s="4"/>
      <c r="I18" s="4"/>
    </row>
    <row r="19" spans="1:9" ht="15">
      <c r="A19" s="340"/>
      <c r="B19" s="341"/>
      <c r="C19" s="87"/>
      <c r="D19" s="87"/>
      <c r="E19" s="87"/>
      <c r="F19" s="87"/>
      <c r="G19" s="87"/>
      <c r="H19" s="4"/>
      <c r="I19" s="4"/>
    </row>
    <row r="20" spans="1:9" ht="15">
      <c r="A20" s="340"/>
      <c r="B20" s="341"/>
      <c r="C20" s="87"/>
      <c r="D20" s="87"/>
      <c r="E20" s="87"/>
      <c r="F20" s="87"/>
      <c r="G20" s="87"/>
      <c r="H20" s="4"/>
      <c r="I20" s="4"/>
    </row>
    <row r="21" spans="1:9" ht="15">
      <c r="A21" s="340"/>
      <c r="B21" s="341"/>
      <c r="C21" s="87"/>
      <c r="D21" s="87"/>
      <c r="E21" s="87"/>
      <c r="F21" s="87"/>
      <c r="G21" s="87"/>
      <c r="H21" s="4"/>
      <c r="I21" s="4"/>
    </row>
    <row r="22" spans="1:9" ht="15">
      <c r="A22" s="340"/>
      <c r="B22" s="341"/>
      <c r="C22" s="87"/>
      <c r="D22" s="87"/>
      <c r="E22" s="87"/>
      <c r="F22" s="87"/>
      <c r="G22" s="87"/>
      <c r="H22" s="4"/>
      <c r="I22" s="4"/>
    </row>
    <row r="23" spans="1:9" ht="15">
      <c r="A23" s="340"/>
      <c r="B23" s="341"/>
      <c r="C23" s="87"/>
      <c r="D23" s="87"/>
      <c r="E23" s="87"/>
      <c r="F23" s="87"/>
      <c r="G23" s="87"/>
      <c r="H23" s="4"/>
      <c r="I23" s="4"/>
    </row>
    <row r="24" spans="1:9" ht="15">
      <c r="A24" s="340"/>
      <c r="B24" s="341"/>
      <c r="C24" s="87"/>
      <c r="D24" s="87"/>
      <c r="E24" s="87"/>
      <c r="F24" s="87"/>
      <c r="G24" s="87"/>
      <c r="H24" s="4"/>
      <c r="I24" s="4"/>
    </row>
    <row r="25" spans="1:9" ht="15">
      <c r="A25" s="340"/>
      <c r="B25" s="341"/>
      <c r="C25" s="87"/>
      <c r="D25" s="87"/>
      <c r="E25" s="87"/>
      <c r="F25" s="87"/>
      <c r="G25" s="87"/>
      <c r="H25" s="4"/>
      <c r="I25" s="4"/>
    </row>
    <row r="26" spans="1:9" ht="15">
      <c r="A26" s="340"/>
      <c r="B26" s="341"/>
      <c r="C26" s="87"/>
      <c r="D26" s="87"/>
      <c r="E26" s="87"/>
      <c r="F26" s="87"/>
      <c r="G26" s="87"/>
      <c r="H26" s="4"/>
      <c r="I26" s="4"/>
    </row>
    <row r="27" spans="1:9" ht="15">
      <c r="A27" s="340"/>
      <c r="B27" s="341"/>
      <c r="C27" s="87"/>
      <c r="D27" s="87"/>
      <c r="E27" s="87"/>
      <c r="F27" s="87"/>
      <c r="G27" s="87"/>
      <c r="H27" s="4"/>
      <c r="I27" s="4"/>
    </row>
    <row r="28" spans="1:9" ht="15">
      <c r="A28" s="340"/>
      <c r="B28" s="341"/>
      <c r="C28" s="87"/>
      <c r="D28" s="87"/>
      <c r="E28" s="87"/>
      <c r="F28" s="87"/>
      <c r="G28" s="87"/>
      <c r="H28" s="4"/>
      <c r="I28" s="4"/>
    </row>
    <row r="29" spans="1:9" ht="15">
      <c r="A29" s="340"/>
      <c r="B29" s="341"/>
      <c r="C29" s="87"/>
      <c r="D29" s="87"/>
      <c r="E29" s="87"/>
      <c r="F29" s="87"/>
      <c r="G29" s="87"/>
      <c r="H29" s="4"/>
      <c r="I29" s="4"/>
    </row>
    <row r="30" spans="1:9" ht="15">
      <c r="A30" s="340"/>
      <c r="B30" s="341"/>
      <c r="C30" s="87"/>
      <c r="D30" s="87"/>
      <c r="E30" s="87"/>
      <c r="F30" s="87"/>
      <c r="G30" s="87"/>
      <c r="H30" s="4"/>
      <c r="I30" s="4"/>
    </row>
    <row r="31" spans="1:9" ht="15">
      <c r="A31" s="340"/>
      <c r="B31" s="341"/>
      <c r="C31" s="87"/>
      <c r="D31" s="87"/>
      <c r="E31" s="87"/>
      <c r="F31" s="87"/>
      <c r="G31" s="87"/>
      <c r="H31" s="4"/>
      <c r="I31" s="4"/>
    </row>
    <row r="32" spans="1:9" ht="15">
      <c r="A32" s="340"/>
      <c r="B32" s="341"/>
      <c r="C32" s="87"/>
      <c r="D32" s="87"/>
      <c r="E32" s="87"/>
      <c r="F32" s="87"/>
      <c r="G32" s="87"/>
      <c r="H32" s="4"/>
      <c r="I32" s="4"/>
    </row>
    <row r="33" spans="1:9" ht="15">
      <c r="A33" s="340"/>
      <c r="B33" s="341"/>
      <c r="C33" s="87"/>
      <c r="D33" s="87"/>
      <c r="E33" s="87"/>
      <c r="F33" s="87"/>
      <c r="G33" s="87"/>
      <c r="H33" s="4"/>
      <c r="I33" s="4"/>
    </row>
    <row r="34" spans="1:9" ht="15">
      <c r="A34" s="340"/>
      <c r="B34" s="342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9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9"/>
      <c r="B37" s="45"/>
      <c r="C37" s="45"/>
      <c r="D37" s="45"/>
      <c r="E37" s="45"/>
      <c r="F37" s="45"/>
      <c r="G37" s="2"/>
      <c r="H37" s="2"/>
    </row>
    <row r="38" spans="1:9" ht="15">
      <c r="A38" s="199"/>
      <c r="B38" s="2"/>
      <c r="C38" s="2"/>
      <c r="D38" s="2"/>
      <c r="E38" s="2"/>
      <c r="F38" s="2"/>
      <c r="G38" s="2"/>
      <c r="H38" s="2"/>
    </row>
    <row r="39" spans="1:9" ht="15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I15" sqref="I15"/>
    </sheetView>
  </sheetViews>
  <sheetFormatPr defaultColWidth="9.140625"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410</v>
      </c>
      <c r="B1" s="74"/>
      <c r="C1" s="77"/>
      <c r="D1" s="77"/>
      <c r="E1" s="77"/>
      <c r="F1" s="77"/>
      <c r="G1" s="459" t="s">
        <v>97</v>
      </c>
      <c r="H1" s="459"/>
    </row>
    <row r="2" spans="1:10" ht="15">
      <c r="A2" s="76" t="s">
        <v>128</v>
      </c>
      <c r="B2" s="74"/>
      <c r="C2" s="77"/>
      <c r="D2" s="77"/>
      <c r="E2" s="77"/>
      <c r="F2" s="77"/>
      <c r="G2" s="457" t="str">
        <f>'ფორმა N1'!L2</f>
        <v>01.09-13.11.2020</v>
      </c>
      <c r="H2" s="457"/>
    </row>
    <row r="3" spans="1:10" ht="15">
      <c r="A3" s="76"/>
      <c r="B3" s="76"/>
      <c r="C3" s="76"/>
      <c r="D3" s="76"/>
      <c r="E3" s="76"/>
      <c r="F3" s="76"/>
      <c r="G3" s="256"/>
      <c r="H3" s="256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405" t="str">
        <f>'ფორმა N1'!A5</f>
        <v>მპგ ქართული ფესვები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5"/>
      <c r="B7" s="255"/>
      <c r="C7" s="255"/>
      <c r="D7" s="255"/>
      <c r="E7" s="255"/>
      <c r="F7" s="255"/>
      <c r="G7" s="78"/>
      <c r="H7" s="78"/>
    </row>
    <row r="8" spans="1:10" ht="30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2" t="s">
        <v>319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2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5">
      <c r="A36" s="211" t="s">
        <v>411</v>
      </c>
      <c r="B36" s="211"/>
      <c r="C36" s="210"/>
      <c r="D36" s="210"/>
      <c r="E36" s="210"/>
      <c r="F36" s="210"/>
      <c r="G36" s="210"/>
      <c r="H36" s="182"/>
      <c r="I36" s="182"/>
    </row>
    <row r="37" spans="1:9" ht="15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5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5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376</v>
      </c>
      <c r="D44" s="188"/>
      <c r="E44" s="210"/>
      <c r="F44" s="188"/>
      <c r="G44" s="188"/>
      <c r="H44" s="182"/>
      <c r="I44" s="189"/>
    </row>
    <row r="45" spans="1:9" ht="15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Лист1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Gvantsa Iordanishvili</cp:lastModifiedBy>
  <cp:lastPrinted>2016-05-03T11:38:33Z</cp:lastPrinted>
  <dcterms:created xsi:type="dcterms:W3CDTF">2011-12-27T13:20:18Z</dcterms:created>
  <dcterms:modified xsi:type="dcterms:W3CDTF">2020-12-28T12:58:39Z</dcterms:modified>
</cp:coreProperties>
</file>